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drews\OneDrive - EANA S.E\EANA\01 EZE_EZEIZA\01 CECODI - PROYECTOS\EZE-ET01-PY Sala Técnica CECODI\03 COMPUTO Y PRESUPUESTOS\"/>
    </mc:Choice>
  </mc:AlternateContent>
  <bookViews>
    <workbookView xWindow="-10455" yWindow="5310" windowWidth="17280" windowHeight="8970" tabRatio="611"/>
  </bookViews>
  <sheets>
    <sheet name="COMPUTO" sheetId="7" r:id="rId1"/>
  </sheets>
  <definedNames>
    <definedName name="_xlnm._FilterDatabase" localSheetId="0" hidden="1">COMPUTO!$C$7:$J$161</definedName>
    <definedName name="_xlnm.Print_Area" localSheetId="0">COMPUTO!$A$1:$K$182</definedName>
    <definedName name="Excel_BuiltIn_Print_Area" localSheetId="0">COMPUTO!$C$5:$H$63</definedName>
    <definedName name="Excel_BuiltIn_Print_Titles" localSheetId="0">COMPUTO!$A$5:$HK$7</definedName>
    <definedName name="_xlnm.Print_Titles" localSheetId="0">COMPUTO!$5:$7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2" i="7" l="1"/>
  <c r="I174" i="7" l="1"/>
  <c r="F159" i="7" l="1"/>
  <c r="H159" i="7" s="1"/>
  <c r="H155" i="7"/>
  <c r="I156" i="7" s="1"/>
  <c r="H152" i="7"/>
  <c r="I153" i="7" s="1"/>
  <c r="H149" i="7"/>
  <c r="H147" i="7"/>
  <c r="F141" i="7"/>
  <c r="H141" i="7" s="1"/>
  <c r="H137" i="7"/>
  <c r="H135" i="7"/>
  <c r="H133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1" i="7"/>
  <c r="H100" i="7"/>
  <c r="H99" i="7"/>
  <c r="H98" i="7"/>
  <c r="H97" i="7"/>
  <c r="H96" i="7"/>
  <c r="H95" i="7"/>
  <c r="H94" i="7"/>
  <c r="F91" i="7"/>
  <c r="H89" i="7"/>
  <c r="F88" i="7"/>
  <c r="H82" i="7"/>
  <c r="H73" i="7"/>
  <c r="F66" i="7"/>
  <c r="H66" i="7" s="1"/>
  <c r="F63" i="7"/>
  <c r="H57" i="7"/>
  <c r="H56" i="7"/>
  <c r="H51" i="7"/>
  <c r="F47" i="7"/>
  <c r="H47" i="7" s="1"/>
  <c r="F44" i="7"/>
  <c r="F43" i="7"/>
  <c r="F39" i="7"/>
  <c r="H39" i="7" s="1"/>
  <c r="F38" i="7"/>
  <c r="F37" i="7"/>
  <c r="H35" i="7"/>
  <c r="H29" i="7"/>
  <c r="H28" i="7"/>
  <c r="F26" i="7"/>
  <c r="F25" i="7"/>
  <c r="H25" i="7" s="1"/>
  <c r="H22" i="7"/>
  <c r="H20" i="7"/>
  <c r="H19" i="7"/>
  <c r="H14" i="7"/>
  <c r="F13" i="7"/>
  <c r="F12" i="7"/>
  <c r="H12" i="7" s="1"/>
  <c r="H9" i="7"/>
  <c r="H80" i="7"/>
  <c r="I10" i="7" l="1"/>
  <c r="H43" i="7"/>
  <c r="H63" i="7"/>
  <c r="I67" i="7" s="1"/>
  <c r="H13" i="7"/>
  <c r="H75" i="7"/>
  <c r="H70" i="7"/>
  <c r="H37" i="7"/>
  <c r="H23" i="7"/>
  <c r="H41" i="7"/>
  <c r="H44" i="7"/>
  <c r="H53" i="7"/>
  <c r="H72" i="7"/>
  <c r="H83" i="7"/>
  <c r="H91" i="7"/>
  <c r="H131" i="7"/>
  <c r="H148" i="7"/>
  <c r="H18" i="7"/>
  <c r="H38" i="7"/>
  <c r="H50" i="7"/>
  <c r="H81" i="7"/>
  <c r="H88" i="7"/>
  <c r="H139" i="7"/>
  <c r="H158" i="7"/>
  <c r="I160" i="7" s="1"/>
  <c r="I127" i="7"/>
  <c r="H21" i="7"/>
  <c r="H79" i="7"/>
  <c r="H146" i="7"/>
  <c r="H24" i="7"/>
  <c r="H26" i="7"/>
  <c r="H31" i="7"/>
  <c r="H54" i="7"/>
  <c r="H84" i="7"/>
  <c r="H27" i="7"/>
  <c r="H33" i="7"/>
  <c r="H58" i="7"/>
  <c r="I85" i="7" l="1"/>
  <c r="I150" i="7"/>
  <c r="I76" i="7"/>
  <c r="I92" i="7"/>
  <c r="I59" i="7"/>
  <c r="I15" i="7"/>
  <c r="I142" i="7"/>
  <c r="I161" i="7" l="1"/>
  <c r="I163" i="7" s="1"/>
  <c r="I164" i="7" s="1"/>
  <c r="I165" i="7" s="1"/>
  <c r="I166" i="7" s="1"/>
  <c r="J142" i="7"/>
  <c r="J10" i="7"/>
  <c r="J161" i="7" s="1"/>
  <c r="J153" i="7"/>
  <c r="J160" i="7"/>
  <c r="J85" i="7"/>
  <c r="J92" i="7"/>
  <c r="J67" i="7"/>
  <c r="J76" i="7"/>
  <c r="J127" i="7"/>
  <c r="J59" i="7"/>
  <c r="J156" i="7"/>
  <c r="J150" i="7"/>
  <c r="J15" i="7"/>
  <c r="I167" i="7" l="1"/>
  <c r="I168" i="7"/>
  <c r="I169" i="7" s="1"/>
  <c r="I170" i="7" s="1"/>
  <c r="I178" i="7" s="1"/>
  <c r="I172" i="7" l="1"/>
</calcChain>
</file>

<file path=xl/comments1.xml><?xml version="1.0" encoding="utf-8"?>
<comments xmlns="http://schemas.openxmlformats.org/spreadsheetml/2006/main">
  <authors>
    <author>HP</author>
  </authors>
  <commentList>
    <comment ref="F8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Sume el sector del pleno electrico</t>
        </r>
      </text>
    </comment>
  </commentList>
</comments>
</file>

<file path=xl/sharedStrings.xml><?xml version="1.0" encoding="utf-8"?>
<sst xmlns="http://schemas.openxmlformats.org/spreadsheetml/2006/main" count="395" uniqueCount="297">
  <si>
    <t>OBRA: Remodelación SALA TÉCNICA CECODI</t>
  </si>
  <si>
    <t>UBICACIÓN: EZEIZA</t>
  </si>
  <si>
    <t>Ítem</t>
  </si>
  <si>
    <t>Descripción</t>
  </si>
  <si>
    <t>Ud.</t>
  </si>
  <si>
    <t>Cantidad</t>
  </si>
  <si>
    <t>Costo unitario</t>
  </si>
  <si>
    <t>Total</t>
  </si>
  <si>
    <t>Total Rubro</t>
  </si>
  <si>
    <t>%</t>
  </si>
  <si>
    <t>1.0</t>
  </si>
  <si>
    <t>CONSIDERACIONES GENERALES</t>
  </si>
  <si>
    <t>1.1</t>
  </si>
  <si>
    <t>Disposiciones de higiene y seguro obrero con cláusula de no repetición, garantías, civil c/terceros, incendio, inspección de obra, otros.</t>
  </si>
  <si>
    <t>mes</t>
  </si>
  <si>
    <t>Total Consideraciones Generales</t>
  </si>
  <si>
    <t>2.0</t>
  </si>
  <si>
    <t>TAREAS PRELIMINARES</t>
  </si>
  <si>
    <t>2.1</t>
  </si>
  <si>
    <t>Limpieza</t>
  </si>
  <si>
    <t>m²</t>
  </si>
  <si>
    <t>2.2</t>
  </si>
  <si>
    <t>Obrador, Depósitos y Sanitarios</t>
  </si>
  <si>
    <t>2.3</t>
  </si>
  <si>
    <t>Replanteo</t>
  </si>
  <si>
    <t>Total Tareas Preliminares</t>
  </si>
  <si>
    <t>3.0</t>
  </si>
  <si>
    <t>ALBAÑILERIA Y AFINES</t>
  </si>
  <si>
    <t>3.1</t>
  </si>
  <si>
    <t>DEMOLICIONES Y RETIROS CECODI 4to PISO</t>
  </si>
  <si>
    <t>3.1.1</t>
  </si>
  <si>
    <t xml:space="preserve">Demolición de Pisos Existentes </t>
  </si>
  <si>
    <t>3.1.2</t>
  </si>
  <si>
    <t>Demolición de Contrapisos</t>
  </si>
  <si>
    <t>3.1.3</t>
  </si>
  <si>
    <t>Retiro de Membrana Existente</t>
  </si>
  <si>
    <t>3.1.4</t>
  </si>
  <si>
    <t>Retiro de cielorraso y estructura</t>
  </si>
  <si>
    <t>3.1.5</t>
  </si>
  <si>
    <t>Retiro de marcos y puertas de dobles</t>
  </si>
  <si>
    <t>unidad</t>
  </si>
  <si>
    <t>3.1.6</t>
  </si>
  <si>
    <t>Retiro de marco y puerta de Emergencia</t>
  </si>
  <si>
    <t>3.1.7</t>
  </si>
  <si>
    <t>Retiro de revoques  interiores deteriorados, flojos, aglobados y/o afectados por trabajo de remodelación</t>
  </si>
  <si>
    <t>3.1.8</t>
  </si>
  <si>
    <t>Retiro de Revestimiento de madera con lana de vidrio interior.</t>
  </si>
  <si>
    <t>3.1.9</t>
  </si>
  <si>
    <t>Demolición de tabiques divisorios + puertas en actual aula y sala de reunión.</t>
  </si>
  <si>
    <t>3.2</t>
  </si>
  <si>
    <t>AISLACIONES</t>
  </si>
  <si>
    <t>3.2.1</t>
  </si>
  <si>
    <t>Impermeabilización de patio interno CECODI</t>
  </si>
  <si>
    <t>3.3</t>
  </si>
  <si>
    <t>REFUERZO DE DINTELES</t>
  </si>
  <si>
    <t>3.3.1</t>
  </si>
  <si>
    <t>Reforzar dinteles donde sea necesario</t>
  </si>
  <si>
    <t>ml</t>
  </si>
  <si>
    <t>3.4</t>
  </si>
  <si>
    <t>MAMPOSTERIA Y TABIQUES</t>
  </si>
  <si>
    <t xml:space="preserve">Ejecución de muro nuevo en mampostería de ladrillo, división sala de potencias y sala de gestión. </t>
  </si>
  <si>
    <t>Ejecución de muro nuevo en mampostería doble de ladrillo, para cerrar vano por retiro de puerta de emergencia.  Medidas: 1,10x2,05m</t>
  </si>
  <si>
    <t>3.5</t>
  </si>
  <si>
    <t>CARPETA Y CONTRAPISOS</t>
  </si>
  <si>
    <t>3.5.1</t>
  </si>
  <si>
    <t>Ejecución de Carpeta de Nivelación donde se ejecutará piso nuevo.</t>
  </si>
  <si>
    <t>3.6</t>
  </si>
  <si>
    <t>REVOQUES</t>
  </si>
  <si>
    <t>3.6.1</t>
  </si>
  <si>
    <t>Ejecución de revoque hidrófugo exterior en muro Sala técnica</t>
  </si>
  <si>
    <t>Ejecución de Revoque Grueso y fino según corresponda en todos los sectores a intervenir</t>
  </si>
  <si>
    <t>3.7</t>
  </si>
  <si>
    <t>REVESTIMIENTOS</t>
  </si>
  <si>
    <t>Sala Técnica</t>
  </si>
  <si>
    <t>3.7.1</t>
  </si>
  <si>
    <t xml:space="preserve">Provisión y colocación de revestimiento aluminio </t>
  </si>
  <si>
    <t>3.8</t>
  </si>
  <si>
    <t>SOLADOS, ZÓCALOS Y SOLÍAS</t>
  </si>
  <si>
    <t>Rampa acceso</t>
  </si>
  <si>
    <t>3.8.1</t>
  </si>
  <si>
    <t>Provisión y colocación de piso de goma antideslizante.</t>
  </si>
  <si>
    <t xml:space="preserve">Solia de acero inoxidable encuentro de solados  </t>
  </si>
  <si>
    <t>Sala de Gestión</t>
  </si>
  <si>
    <t>Provisión y colocación de revestimiento Laminado alto tránsito HPL, espesor 1,6mm para piso técnico existente.</t>
  </si>
  <si>
    <t>Provisión y colocación de piso técnico con revestimiento ídem ítem anterior</t>
  </si>
  <si>
    <t>Total Albañilería</t>
  </si>
  <si>
    <t>4.0</t>
  </si>
  <si>
    <t>CONSTRUCCIÓN EN SECO</t>
  </si>
  <si>
    <t>CIELORRASO SUSPENDIDO MODULAR</t>
  </si>
  <si>
    <t>Sala técnica, sala de potencia y sala de gestión</t>
  </si>
  <si>
    <t>Provisión y Colocación de Cielorraso modular suspendido de placas de yeso tipo Durlock con estructura de acero galvanizado.</t>
  </si>
  <si>
    <t>Total Construcción en Seco</t>
  </si>
  <si>
    <t>5.0</t>
  </si>
  <si>
    <t>CARPINTERÍAS | Ver planilla de Carpinterías</t>
  </si>
  <si>
    <t>Sala Técnica y de potencia</t>
  </si>
  <si>
    <t>5.1</t>
  </si>
  <si>
    <t>5.2</t>
  </si>
  <si>
    <t>Total Carpinterías</t>
  </si>
  <si>
    <t>6.0</t>
  </si>
  <si>
    <t>HERRERIA</t>
  </si>
  <si>
    <t>6.1</t>
  </si>
  <si>
    <t>Provisión y colocación de estructura metálica con paneles de madera (s/calculo) para recibir piso determinado por la dirección.</t>
  </si>
  <si>
    <t>gl</t>
  </si>
  <si>
    <t>6.2</t>
  </si>
  <si>
    <t>Provisión y colocación de baranda doble de acero inoxidable en ambos lados de la rampa de acceso</t>
  </si>
  <si>
    <t>6.3</t>
  </si>
  <si>
    <t>Total Herrería</t>
  </si>
  <si>
    <t>7.0</t>
  </si>
  <si>
    <t>PINTURA</t>
  </si>
  <si>
    <t>Sala de Gestión y pasillo de acceso</t>
  </si>
  <si>
    <t>7.1</t>
  </si>
  <si>
    <t xml:space="preserve">Provisión y ejecución de Pintura Látex interior en muros interiores. Provisión y ejecución de Pintura látex. Preparación de superficies, aplicación de enduido / yeso completo, 2° mano de fijador al aguarrás y 3 manos de LATEX, Sherwin Williams o similar. </t>
  </si>
  <si>
    <t>7.2</t>
  </si>
  <si>
    <t>Esmalte sintético carpintería metálica</t>
  </si>
  <si>
    <t>Patio exterior</t>
  </si>
  <si>
    <t>7.3</t>
  </si>
  <si>
    <t>Provisión y ejecución de Pintura Látex fachada en muros exteriores Provisión y ejecución de Pintura látex. Preparación de superficies, aplicación de revoque fino completo, 2° mano de fijador al aguarrás y 3 manos de LATEX EXTERIOR Tipo loxon Sherwin Williams o similar. (Muro Patio)</t>
  </si>
  <si>
    <t>Total Pintura</t>
  </si>
  <si>
    <t>8.0</t>
  </si>
  <si>
    <t>INSTALACION ELECTRICA</t>
  </si>
  <si>
    <t>Provisión e instalación de nuevo Tablero POTENCIA</t>
  </si>
  <si>
    <t>bocas</t>
  </si>
  <si>
    <t>Provisión e instalación de nuevos Tableros RACKS A y B</t>
  </si>
  <si>
    <t>m</t>
  </si>
  <si>
    <t>Cableado de alimentador TS-AA (Conductor LS0H)</t>
  </si>
  <si>
    <t>Cableado de alimentador y retornos UPSs (Conductor LS0H)</t>
  </si>
  <si>
    <t>Tendido de bandejas eléctrico en sala técnica, aire acondicionado y tableros</t>
  </si>
  <si>
    <t>Canalización por contrapiso y cableado de puestos sala de gestión</t>
  </si>
  <si>
    <t>canalización y cableado de tomas servicios y video Wall</t>
  </si>
  <si>
    <t>canalización y cableados de circuitos de iluminación</t>
  </si>
  <si>
    <t>CORRIENTES DÉBILES</t>
  </si>
  <si>
    <t>Tendido de bandejas datos, sala técnica, sala tableros y pasillo.</t>
  </si>
  <si>
    <t>Canalización por contrapiso sala gestión (dejar guías entre cajas y extremo)</t>
  </si>
  <si>
    <t>Canalización puestos de datos Video Wall, PLC aire acondicionado, multimedidor TABLERO POTENCIA.</t>
  </si>
  <si>
    <t>Colocación de face plate en puestos de trabajo</t>
  </si>
  <si>
    <t>ARTEFACTOS</t>
  </si>
  <si>
    <t>Luminaria “indicador de Salida” LED AUT=3HS</t>
  </si>
  <si>
    <t>Total Instalación Eléctrica</t>
  </si>
  <si>
    <t>9.0</t>
  </si>
  <si>
    <t>TERMOMECANICA</t>
  </si>
  <si>
    <t>REFRIGERACION | AIRES ACONDICIONADOS</t>
  </si>
  <si>
    <t>9.1</t>
  </si>
  <si>
    <t>Provisión e Instalación de aire acondicionado TIPO Split de 6000 Kcal/h frío calor. Apto secuenciador</t>
  </si>
  <si>
    <t xml:space="preserve">Sala técnica </t>
  </si>
  <si>
    <t>9.2</t>
  </si>
  <si>
    <t>Provisión e Instalación de aire acondicionado TIPO WESTRIC DC-005 / CX-005 APTO SECUENCIADOR con PLC</t>
  </si>
  <si>
    <t>Sala de potencia</t>
  </si>
  <si>
    <t>9.3</t>
  </si>
  <si>
    <t>Provisión e Instalación de aire acondicionado TIPO WESTRIC DC-003 / CX-003  ( 3TRN) 9000 frg APTO SECUENCIADOR</t>
  </si>
  <si>
    <t>SECUENCIADOR + PLC</t>
  </si>
  <si>
    <t>9.4</t>
  </si>
  <si>
    <t xml:space="preserve">SECUENCIADOR Tipo Westric Modelo SW-602 con PLC incorporado </t>
  </si>
  <si>
    <t>Total Termomecánica</t>
  </si>
  <si>
    <t>10.0</t>
  </si>
  <si>
    <t>MOBILIARIOS</t>
  </si>
  <si>
    <t>CECODI</t>
  </si>
  <si>
    <t>MUEBLES A MEDIDA</t>
  </si>
  <si>
    <t>10.1</t>
  </si>
  <si>
    <t>10.2</t>
  </si>
  <si>
    <t>Total Mobiliarios</t>
  </si>
  <si>
    <t>11.0</t>
  </si>
  <si>
    <t>LIMPIEZA</t>
  </si>
  <si>
    <t>11.1</t>
  </si>
  <si>
    <t>Limpieza diario de obra</t>
  </si>
  <si>
    <t>Limpieza final de obra</t>
  </si>
  <si>
    <t>Total limpieza</t>
  </si>
  <si>
    <t>LOS MEDIDAS SON ESTIMATIVAS - LAS MISMAS DEBERÁN SER VERIFICADAS POR EL ADJUDICATARIO EN OBRA
TODOS LOS VALORES DEBERÁN SER COTIZADOS EN PESOS ARGENTINOS</t>
  </si>
  <si>
    <t>Provisión y colocación de estructura de videwall</t>
  </si>
  <si>
    <t>Cableado de alimentador alternativo 3x35/16mm2 LS0H</t>
  </si>
  <si>
    <t>NUEVO PLENO DE INSTALACIONES</t>
  </si>
  <si>
    <t>Puesta a tierra de ambas bandejas por medio de cable 1x16mm, conectando todas las piezas mecanizadas de la bandeja por medio de morsetos y cable 6mm con terminales a bulonería.</t>
  </si>
  <si>
    <t>Jabalina de puesta a tierra para conexión del conductor 1x35mm Cecodi con caja de inspeccion.</t>
  </si>
  <si>
    <t>Ud</t>
  </si>
  <si>
    <t>Protocolo de medición de puesta a tierra</t>
  </si>
  <si>
    <t>Canalización con bandeja escalera de 600mm para cableados de potencia, con todos sus accesorios.</t>
  </si>
  <si>
    <t>Canalización con bandeja escalera de 600mm para futuro cableado de corrientes débiles, con todos sus accesorios.</t>
  </si>
  <si>
    <t>9.5</t>
  </si>
  <si>
    <t>INYECCION Y EXTRACCION DE AIRE MANUAL</t>
  </si>
  <si>
    <t>9.6</t>
  </si>
  <si>
    <t>Provisión y colocación de Forzadores de circulación aire</t>
  </si>
  <si>
    <t>BOMBAS CONDESASADO PARA AA</t>
  </si>
  <si>
    <t>Provisión y colocación de bombas para condesado para cada aire acondicionado</t>
  </si>
  <si>
    <t>6.4</t>
  </si>
  <si>
    <t>6.5</t>
  </si>
  <si>
    <t>Ejecución de cerramiento de malla galvanizada</t>
  </si>
  <si>
    <t>5.3</t>
  </si>
  <si>
    <t>P2 | Provisión y colocación de puerta  RF-60, hoja chapa doble con aislación y doble contacto de hacia exterior con barral antipánico y vidrio de seguridad. Medida: 1,00x2,04</t>
  </si>
  <si>
    <t>4.1</t>
  </si>
  <si>
    <t>4.2</t>
  </si>
  <si>
    <t xml:space="preserve">TABIQUE </t>
  </si>
  <si>
    <t>Sala técnica y sala de gestión</t>
  </si>
  <si>
    <t>PLENO ELÉCTRICO</t>
  </si>
  <si>
    <t>6.6</t>
  </si>
  <si>
    <t>Provisión y colocación de plataforma metálica en pleno eléctrico + baranda de seguridad.</t>
  </si>
  <si>
    <t>3.1.10</t>
  </si>
  <si>
    <t>3.1.11</t>
  </si>
  <si>
    <t>Limpieza y retiro de sótano</t>
  </si>
  <si>
    <t>Semicubierta de chapa sinusoidal con estructura metálica similar a la existente.</t>
  </si>
  <si>
    <t>12.0</t>
  </si>
  <si>
    <t>12.1</t>
  </si>
  <si>
    <t>INSTALACION CONTRA INCENDIO</t>
  </si>
  <si>
    <t>Provisión y colocación de detección y extinsión contra incendio</t>
  </si>
  <si>
    <t xml:space="preserve">Demoliciión y retiro de ascensor </t>
  </si>
  <si>
    <t>Retiro de instalación eléctrica existentes</t>
  </si>
  <si>
    <t>P1 | Provisión y colocación de doble puerta  RF-60, hoja chapa doble con aislación y doble contacto de hacia exterior con barral antipánico y vidrio de seguridad. Medida: 1,87x2,30 (un paño de 1m y otro de 82m)</t>
  </si>
  <si>
    <t>Total Ins. Contra incendio</t>
  </si>
  <si>
    <t>Total Cortinas</t>
  </si>
  <si>
    <t>13.0</t>
  </si>
  <si>
    <t>13.1</t>
  </si>
  <si>
    <t>13.2</t>
  </si>
  <si>
    <t>SISTEMA DE OSCURECIMIENTO</t>
  </si>
  <si>
    <t>10.3</t>
  </si>
  <si>
    <t>10.4</t>
  </si>
  <si>
    <t>Provisión y colocación de cortina Tipo Roller sunscreen. Medidas: 1,70 x 2,10 m</t>
  </si>
  <si>
    <t>3.1.12</t>
  </si>
  <si>
    <t>Ejecución de muro nuevo en mampostería de ladrillo cerámico hueco para cerrar vanos por retiro de carpinterías exteriores e interiores.</t>
  </si>
  <si>
    <t>V1 | Proivisón y colocación de Ventana linea modena paño fijo DVH con vidrio doble de seguridad. Medidas: 3200 x 2000</t>
  </si>
  <si>
    <t>Cableado de alimentador principal A (Conductor LS0H)</t>
  </si>
  <si>
    <t>Provisión y colocación de Mueble escritorio en u unificado para dos puestos para sala de Gestión</t>
  </si>
  <si>
    <t>Provisión y colocación Mueble escritorio simples para sala de Gestión</t>
  </si>
  <si>
    <t>Provisión y colocación Muebles de guardado</t>
  </si>
  <si>
    <t>Provisión y colocación Sillas operativas tipo Aston acabado plástico</t>
  </si>
  <si>
    <t>provisión e instalación de nuevo Tablero AIRE ACONDICIONADO Y SERVICIOS</t>
  </si>
  <si>
    <t>provisión y colocación de tomas comunes, tomas especiales y puestos de trabajo en sala gestión.</t>
  </si>
  <si>
    <t>provisión y colocación de llaves de efecto y reguladores iluminación.</t>
  </si>
  <si>
    <t>provisión y colocación de llaves de corte al pie de los EQ de AA en caja estanca</t>
  </si>
  <si>
    <t>provisión y Colocación Artefactos de iluminación LED 60x60 empotrable, tipo PRADA ed Lucciola</t>
  </si>
  <si>
    <t>provisión y Colocación Artefactos de embutir spor dicroica tipo MABE blanco, con lámpara led regulable. Color 3000k</t>
  </si>
  <si>
    <t>provisión e instalacion de nuevo alimentador Tablero tecnologico Cecodi 3x35/25 Conductor LS0H</t>
  </si>
  <si>
    <t>provisión e instalacion de nuevo alimentador Tablero Servicios Cecodi 3x95/50mm Conductor LS0H</t>
  </si>
  <si>
    <t>P1 | Provisión y colocación de puerta  RF-60, hoja chapa doble con aislación y doble contacto de hacia exterior con barral antipánico y vidrio de seguridad. Medida:1,87x2,30 (un paño de 1m y otro de 82m)  (piso 2º, 3º, 4º)</t>
  </si>
  <si>
    <t>REFUERZO DE ESTRUCTURA</t>
  </si>
  <si>
    <t>3.5.2</t>
  </si>
  <si>
    <t>3.5.3</t>
  </si>
  <si>
    <t>3.7.2</t>
  </si>
  <si>
    <t>3.9</t>
  </si>
  <si>
    <t>3.9,1</t>
  </si>
  <si>
    <t>3.9,2</t>
  </si>
  <si>
    <t>3.9.3</t>
  </si>
  <si>
    <t>3.9.4</t>
  </si>
  <si>
    <t>3.9.5</t>
  </si>
  <si>
    <t>3.9.6</t>
  </si>
  <si>
    <t>3.9.7</t>
  </si>
  <si>
    <t>Reforzar estructural donde sea necesario</t>
  </si>
  <si>
    <t>A</t>
  </si>
  <si>
    <t>COSTO DIRECTO</t>
  </si>
  <si>
    <t>GASTOS GENERALES</t>
  </si>
  <si>
    <t>B</t>
  </si>
  <si>
    <t>SUBTOTAL B</t>
  </si>
  <si>
    <t>COSTO FINANCIERO</t>
  </si>
  <si>
    <t>BENEFICIO</t>
  </si>
  <si>
    <t>C</t>
  </si>
  <si>
    <t>SUBTOTAL C</t>
  </si>
  <si>
    <t>IMPUESTOS: I.V.A. + ING.BRUTOS</t>
  </si>
  <si>
    <t>D</t>
  </si>
  <si>
    <t>PRESUPUESTO</t>
  </si>
  <si>
    <t>COEFICIENTE RESUMEN (CR)</t>
  </si>
  <si>
    <t>HONORARIOS REPRESENTANTES TECNICOS</t>
  </si>
  <si>
    <t>PRECIO TOTAL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</si>
  <si>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</si>
  <si>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</si>
  <si>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</si>
  <si>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</si>
  <si>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</si>
  <si>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</si>
  <si>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</si>
  <si>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</si>
  <si>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</si>
  <si>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</si>
  <si>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</si>
  <si>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</si>
  <si>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</si>
  <si>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</si>
  <si>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8.2</t>
  </si>
  <si>
    <t>8.2.1</t>
  </si>
  <si>
    <t>8.2.2</t>
  </si>
  <si>
    <t>8.2.3</t>
  </si>
  <si>
    <t>8.3</t>
  </si>
  <si>
    <t>8.2.4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</si>
  <si>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</si>
  <si>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</si>
  <si>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</si>
  <si>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</si>
  <si>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</si>
  <si>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</si>
  <si>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</si>
  <si>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</si>
  <si>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8.4</t>
  </si>
  <si>
    <t>8.4.1</t>
  </si>
  <si>
    <t>8.4.2</t>
  </si>
  <si>
    <t>8.4.3</t>
  </si>
  <si>
    <t>Provisión e instalacion de nuevo conductor tierra Cecodi 1x35mm verde y amarillo Conductor LS0H</t>
  </si>
  <si>
    <t>8.1.15</t>
  </si>
  <si>
    <t>Tendido de BT 300mm en 3er piso. (Según plano enviado por circular)</t>
  </si>
  <si>
    <t>Provisión y Colocación de tabique doble de Roca de Yeso ignifuga con aislación acústica-térmica y refuerzo estructural.</t>
  </si>
  <si>
    <t>ENERO 2021</t>
  </si>
  <si>
    <t>“2021 - AÑO DE HOMENAJE AL PREMIO NOBEL DE MEDICINA DR. CÉSAR MILSTEIN”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</si>
</sst>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$&quot;\ * #,##0.00_ ;_ &quot;$&quot;\ * \-#,##0.00_ ;_ &quot;$&quot;\ * &quot;-&quot;??_ ;_ @_ "/>
    <numFmt numFmtId="165" formatCode="0.0%"/>
    <numFmt numFmtId="166" formatCode="[$$-2C0A]\ #,##0.00"/>
    <numFmt numFmtId="167" formatCode="0.00000000000000"/>
    <numFmt numFmtId="168" formatCode="0.00000000000000000"/>
    <numFmt numFmtId="169" formatCode="0.0"/>
  </numFmts>
  <fonts count="28" x14ac:knownFonts="1"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 Light"/>
      <family val="2"/>
    </font>
    <font>
      <sz val="9"/>
      <color rgb="FF000000"/>
      <name val="Calibri"/>
      <family val="2"/>
      <scheme val="minor"/>
    </font>
    <font>
      <sz val="11"/>
      <color rgb="FF000000"/>
      <name val="Calibri Light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E7E6E6"/>
      <name val="Calibri"/>
      <family val="2"/>
      <scheme val="minor"/>
    </font>
    <font>
      <b/>
      <sz val="10"/>
      <color rgb="FFE7E6E6"/>
      <name val="Calibri"/>
      <family val="2"/>
      <scheme val="minor"/>
    </font>
    <font>
      <sz val="8"/>
      <color rgb="FFE7E6E6"/>
      <name val="Calibri Light"/>
      <family val="2"/>
    </font>
    <font>
      <sz val="14"/>
      <color rgb="FFE7E6E6"/>
      <name val="Calibri"/>
      <family val="2"/>
      <scheme val="minor"/>
    </font>
    <font>
      <b/>
      <sz val="14"/>
      <color rgb="FFE7E6E6"/>
      <name val="Calibri"/>
      <family val="2"/>
      <scheme val="minor"/>
    </font>
    <font>
      <sz val="9"/>
      <color rgb="FFE7E6E6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4472C4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E7E6E6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EF7C6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</cellStyleXfs>
  <cellXfs count="240">
    <xf numFmtId="0" fontId="0" fillId="0" borderId="0" xfId="0"/>
    <xf numFmtId="166" fontId="4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0" fontId="4" fillId="0" borderId="1" xfId="0" applyNumberFormat="1" applyFont="1" applyFill="1" applyBorder="1" applyAlignment="1">
      <alignment horizontal="left" wrapText="1"/>
    </xf>
    <xf numFmtId="10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justify"/>
    </xf>
    <xf numFmtId="10" fontId="3" fillId="0" borderId="1" xfId="0" applyNumberFormat="1" applyFont="1" applyFill="1" applyBorder="1" applyAlignment="1">
      <alignment horizontal="justify"/>
    </xf>
    <xf numFmtId="166" fontId="3" fillId="0" borderId="1" xfId="2" applyNumberFormat="1" applyFont="1" applyFill="1" applyBorder="1" applyAlignment="1">
      <alignment vertical="center" wrapText="1"/>
    </xf>
    <xf numFmtId="10" fontId="7" fillId="0" borderId="1" xfId="0" applyNumberFormat="1" applyFont="1" applyFill="1" applyBorder="1" applyAlignment="1">
      <alignment horizontal="justify" vertical="center"/>
    </xf>
    <xf numFmtId="10" fontId="3" fillId="0" borderId="0" xfId="0" applyNumberFormat="1" applyFont="1" applyFill="1" applyBorder="1" applyAlignment="1">
      <alignment horizontal="left" vertical="center" wrapText="1"/>
    </xf>
    <xf numFmtId="2" fontId="3" fillId="0" borderId="0" xfId="2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/>
    <xf numFmtId="10" fontId="3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166" fontId="3" fillId="0" borderId="0" xfId="2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horizontal="right" vertical="center" wrapText="1"/>
    </xf>
    <xf numFmtId="167" fontId="3" fillId="0" borderId="0" xfId="0" applyNumberFormat="1" applyFont="1" applyFill="1" applyBorder="1" applyAlignment="1">
      <alignment vertical="center" wrapText="1"/>
    </xf>
    <xf numFmtId="168" fontId="3" fillId="0" borderId="0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vertical="center" wrapText="1"/>
    </xf>
    <xf numFmtId="2" fontId="4" fillId="0" borderId="1" xfId="2" applyNumberFormat="1" applyFont="1" applyFill="1" applyBorder="1" applyAlignment="1">
      <alignment vertical="center" wrapText="1"/>
    </xf>
    <xf numFmtId="166" fontId="4" fillId="0" borderId="1" xfId="2" applyNumberFormat="1" applyFont="1" applyFill="1" applyBorder="1" applyAlignment="1">
      <alignment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166" fontId="6" fillId="0" borderId="1" xfId="2" applyNumberFormat="1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166" fontId="4" fillId="0" borderId="7" xfId="2" applyNumberFormat="1" applyFont="1" applyFill="1" applyBorder="1" applyAlignment="1">
      <alignment vertical="center" wrapText="1"/>
    </xf>
    <xf numFmtId="164" fontId="4" fillId="0" borderId="8" xfId="2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3" fillId="0" borderId="2" xfId="2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164" fontId="4" fillId="0" borderId="2" xfId="2" applyFont="1" applyFill="1" applyBorder="1" applyAlignment="1">
      <alignment vertical="center" wrapText="1"/>
    </xf>
    <xf numFmtId="164" fontId="6" fillId="0" borderId="2" xfId="2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6" fontId="8" fillId="2" borderId="1" xfId="2" applyNumberFormat="1" applyFont="1" applyFill="1" applyBorder="1" applyAlignment="1">
      <alignment vertical="center" wrapText="1"/>
    </xf>
    <xf numFmtId="164" fontId="8" fillId="2" borderId="2" xfId="2" applyFont="1" applyFill="1" applyBorder="1" applyAlignment="1">
      <alignment vertical="center" wrapText="1"/>
    </xf>
    <xf numFmtId="10" fontId="9" fillId="2" borderId="1" xfId="0" applyNumberFormat="1" applyFont="1" applyFill="1" applyBorder="1" applyAlignment="1">
      <alignment vertical="center" wrapText="1"/>
    </xf>
    <xf numFmtId="2" fontId="9" fillId="2" borderId="1" xfId="2" applyNumberFormat="1" applyFont="1" applyFill="1" applyBorder="1" applyAlignment="1">
      <alignment vertical="center" wrapText="1"/>
    </xf>
    <xf numFmtId="166" fontId="9" fillId="2" borderId="1" xfId="2" applyNumberFormat="1" applyFont="1" applyFill="1" applyBorder="1" applyAlignment="1">
      <alignment vertical="center" wrapText="1"/>
    </xf>
    <xf numFmtId="164" fontId="9" fillId="2" borderId="2" xfId="2" applyFont="1" applyFill="1" applyBorder="1" applyAlignment="1">
      <alignment vertical="center" wrapText="1"/>
    </xf>
    <xf numFmtId="164" fontId="8" fillId="2" borderId="2" xfId="2" applyFont="1" applyFill="1" applyBorder="1" applyAlignment="1">
      <alignment horizontal="left" vertical="center" wrapText="1"/>
    </xf>
    <xf numFmtId="166" fontId="8" fillId="2" borderId="1" xfId="2" applyNumberFormat="1" applyFont="1" applyFill="1" applyBorder="1" applyAlignment="1">
      <alignment horizontal="left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right" vertical="center" wrapText="1"/>
    </xf>
    <xf numFmtId="49" fontId="16" fillId="4" borderId="1" xfId="0" applyNumberFormat="1" applyFont="1" applyFill="1" applyBorder="1" applyAlignment="1">
      <alignment vertical="center" wrapText="1"/>
    </xf>
    <xf numFmtId="2" fontId="16" fillId="4" borderId="1" xfId="0" applyNumberFormat="1" applyFont="1" applyFill="1" applyBorder="1" applyAlignment="1">
      <alignment vertical="center" wrapText="1"/>
    </xf>
    <xf numFmtId="166" fontId="16" fillId="4" borderId="1" xfId="0" applyNumberFormat="1" applyFont="1" applyFill="1" applyBorder="1" applyAlignment="1">
      <alignment vertical="center" wrapText="1"/>
    </xf>
    <xf numFmtId="49" fontId="16" fillId="4" borderId="2" xfId="0" applyNumberFormat="1" applyFont="1" applyFill="1" applyBorder="1" applyAlignment="1">
      <alignment vertical="center" wrapText="1"/>
    </xf>
    <xf numFmtId="10" fontId="17" fillId="4" borderId="1" xfId="0" applyNumberFormat="1" applyFont="1" applyFill="1" applyBorder="1" applyAlignment="1">
      <alignment horizontal="right" vertical="center" wrapText="1"/>
    </xf>
    <xf numFmtId="10" fontId="16" fillId="4" borderId="1" xfId="0" applyNumberFormat="1" applyFont="1" applyFill="1" applyBorder="1" applyAlignment="1">
      <alignment horizontal="center" vertical="center" wrapText="1"/>
    </xf>
    <xf numFmtId="2" fontId="16" fillId="4" borderId="1" xfId="2" applyNumberFormat="1" applyFont="1" applyFill="1" applyBorder="1" applyAlignment="1">
      <alignment horizontal="center" vertical="center" wrapText="1"/>
    </xf>
    <xf numFmtId="166" fontId="16" fillId="4" borderId="1" xfId="2" applyNumberFormat="1" applyFont="1" applyFill="1" applyBorder="1" applyAlignment="1">
      <alignment vertical="center" wrapText="1"/>
    </xf>
    <xf numFmtId="164" fontId="17" fillId="4" borderId="2" xfId="2" applyFont="1" applyFill="1" applyBorder="1" applyAlignment="1">
      <alignment vertical="center" wrapText="1"/>
    </xf>
    <xf numFmtId="166" fontId="19" fillId="0" borderId="7" xfId="2" applyNumberFormat="1" applyFont="1" applyFill="1" applyBorder="1" applyAlignment="1">
      <alignment vertical="center" wrapText="1"/>
    </xf>
    <xf numFmtId="164" fontId="19" fillId="0" borderId="8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vertical="center" wrapText="1"/>
    </xf>
    <xf numFmtId="164" fontId="3" fillId="0" borderId="5" xfId="2" applyFont="1" applyFill="1" applyBorder="1" applyAlignment="1">
      <alignment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vertical="center" wrapText="1"/>
    </xf>
    <xf numFmtId="2" fontId="9" fillId="2" borderId="10" xfId="0" applyNumberFormat="1" applyFont="1" applyFill="1" applyBorder="1" applyAlignment="1">
      <alignment vertical="center" wrapText="1"/>
    </xf>
    <xf numFmtId="166" fontId="8" fillId="2" borderId="10" xfId="0" applyNumberFormat="1" applyFont="1" applyFill="1" applyBorder="1" applyAlignment="1">
      <alignment vertical="center" wrapText="1"/>
    </xf>
    <xf numFmtId="49" fontId="8" fillId="2" borderId="9" xfId="0" applyNumberFormat="1" applyFont="1" applyFill="1" applyBorder="1" applyAlignment="1">
      <alignment vertical="center" wrapText="1"/>
    </xf>
    <xf numFmtId="166" fontId="9" fillId="2" borderId="2" xfId="0" applyNumberFormat="1" applyFont="1" applyFill="1" applyBorder="1" applyAlignment="1">
      <alignment vertical="center" wrapText="1"/>
    </xf>
    <xf numFmtId="49" fontId="9" fillId="2" borderId="3" xfId="0" applyNumberFormat="1" applyFont="1" applyFill="1" applyBorder="1" applyAlignment="1">
      <alignment vertical="center" wrapText="1"/>
    </xf>
    <xf numFmtId="166" fontId="9" fillId="2" borderId="2" xfId="2" applyNumberFormat="1" applyFont="1" applyFill="1" applyBorder="1" applyAlignment="1">
      <alignment vertical="center" wrapText="1"/>
    </xf>
    <xf numFmtId="164" fontId="9" fillId="2" borderId="3" xfId="2" applyFont="1" applyFill="1" applyBorder="1" applyAlignment="1">
      <alignment vertical="center" wrapText="1"/>
    </xf>
    <xf numFmtId="166" fontId="9" fillId="2" borderId="2" xfId="2" applyNumberFormat="1" applyFont="1" applyFill="1" applyBorder="1" applyAlignment="1">
      <alignment horizontal="left" vertical="center" wrapText="1"/>
    </xf>
    <xf numFmtId="164" fontId="9" fillId="2" borderId="3" xfId="2" applyFont="1" applyFill="1" applyBorder="1" applyAlignment="1">
      <alignment horizontal="left" vertical="center" wrapText="1"/>
    </xf>
    <xf numFmtId="166" fontId="18" fillId="4" borderId="4" xfId="0" applyNumberFormat="1" applyFont="1" applyFill="1" applyBorder="1" applyAlignment="1">
      <alignment vertical="center" wrapText="1"/>
    </xf>
    <xf numFmtId="10" fontId="17" fillId="4" borderId="4" xfId="0" applyNumberFormat="1" applyFont="1" applyFill="1" applyBorder="1" applyAlignment="1">
      <alignment vertical="center" wrapText="1"/>
    </xf>
    <xf numFmtId="166" fontId="18" fillId="4" borderId="5" xfId="0" applyNumberFormat="1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5" fontId="10" fillId="2" borderId="12" xfId="3" applyNumberFormat="1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2" fontId="10" fillId="2" borderId="12" xfId="2" applyNumberFormat="1" applyFont="1" applyFill="1" applyBorder="1" applyAlignment="1">
      <alignment horizontal="center" vertical="center" wrapText="1"/>
    </xf>
    <xf numFmtId="165" fontId="11" fillId="2" borderId="8" xfId="3" applyNumberFormat="1" applyFont="1" applyFill="1" applyBorder="1" applyAlignment="1">
      <alignment horizontal="center" vertical="center" wrapText="1"/>
    </xf>
    <xf numFmtId="165" fontId="13" fillId="2" borderId="8" xfId="3" applyNumberFormat="1" applyFont="1" applyFill="1" applyBorder="1" applyAlignment="1">
      <alignment horizontal="center" vertical="center" wrapText="1"/>
    </xf>
    <xf numFmtId="165" fontId="10" fillId="2" borderId="8" xfId="3" applyNumberFormat="1" applyFont="1" applyFill="1" applyBorder="1" applyAlignment="1">
      <alignment vertical="center" wrapText="1"/>
    </xf>
    <xf numFmtId="165" fontId="10" fillId="2" borderId="8" xfId="3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vertical="center" wrapText="1"/>
    </xf>
    <xf numFmtId="165" fontId="14" fillId="2" borderId="8" xfId="3" applyNumberFormat="1" applyFont="1" applyFill="1" applyBorder="1" applyAlignment="1">
      <alignment horizontal="center" vertical="center" wrapText="1"/>
    </xf>
    <xf numFmtId="165" fontId="15" fillId="2" borderId="8" xfId="3" applyNumberFormat="1" applyFont="1" applyFill="1" applyBorder="1" applyAlignment="1">
      <alignment horizontal="center" vertical="center" wrapText="1"/>
    </xf>
    <xf numFmtId="165" fontId="10" fillId="0" borderId="8" xfId="3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justify"/>
    </xf>
    <xf numFmtId="49" fontId="21" fillId="0" borderId="14" xfId="0" applyNumberFormat="1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center" vertical="center" wrapText="1"/>
    </xf>
    <xf numFmtId="164" fontId="20" fillId="0" borderId="14" xfId="2" applyFont="1" applyFill="1" applyBorder="1" applyAlignment="1">
      <alignment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164" fontId="20" fillId="0" borderId="15" xfId="2" applyFont="1" applyFill="1" applyBorder="1" applyAlignment="1">
      <alignment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10" fontId="17" fillId="3" borderId="1" xfId="0" applyNumberFormat="1" applyFont="1" applyFill="1" applyBorder="1" applyAlignment="1">
      <alignment vertical="center" wrapText="1"/>
    </xf>
    <xf numFmtId="10" fontId="17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vertical="center" wrapText="1"/>
    </xf>
    <xf numFmtId="166" fontId="17" fillId="3" borderId="1" xfId="0" applyNumberFormat="1" applyFont="1" applyFill="1" applyBorder="1" applyAlignment="1">
      <alignment horizontal="left" vertical="center" wrapText="1"/>
    </xf>
    <xf numFmtId="166" fontId="17" fillId="3" borderId="2" xfId="0" applyNumberFormat="1" applyFont="1" applyFill="1" applyBorder="1" applyAlignment="1">
      <alignment vertical="center" wrapText="1"/>
    </xf>
    <xf numFmtId="10" fontId="17" fillId="3" borderId="3" xfId="0" applyNumberFormat="1" applyFont="1" applyFill="1" applyBorder="1" applyAlignment="1">
      <alignment horizontal="right" vertical="center" wrapText="1"/>
    </xf>
    <xf numFmtId="165" fontId="24" fillId="2" borderId="8" xfId="3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25" fillId="0" borderId="16" xfId="0" applyFont="1" applyBorder="1" applyAlignment="1">
      <alignment horizontal="right" vertical="center"/>
    </xf>
    <xf numFmtId="0" fontId="25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64" fontId="25" fillId="0" borderId="2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/>
    </xf>
    <xf numFmtId="169" fontId="25" fillId="0" borderId="22" xfId="0" applyNumberFormat="1" applyFont="1" applyBorder="1" applyAlignment="1">
      <alignment horizontal="center" vertical="center"/>
    </xf>
    <xf numFmtId="164" fontId="2" fillId="0" borderId="24" xfId="2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169" fontId="25" fillId="0" borderId="25" xfId="0" applyNumberFormat="1" applyFont="1" applyBorder="1" applyAlignment="1">
      <alignment horizontal="center" vertical="center"/>
    </xf>
    <xf numFmtId="164" fontId="2" fillId="0" borderId="28" xfId="2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/>
    </xf>
    <xf numFmtId="169" fontId="25" fillId="0" borderId="30" xfId="0" applyNumberFormat="1" applyFont="1" applyBorder="1" applyAlignment="1">
      <alignment horizontal="center" vertical="center"/>
    </xf>
    <xf numFmtId="164" fontId="2" fillId="0" borderId="32" xfId="2" applyFont="1" applyBorder="1" applyAlignment="1">
      <alignment horizontal="center" vertical="center"/>
    </xf>
    <xf numFmtId="166" fontId="2" fillId="0" borderId="18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166" fontId="25" fillId="5" borderId="2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2" fontId="25" fillId="5" borderId="20" xfId="0" applyNumberFormat="1" applyFont="1" applyFill="1" applyBorder="1" applyAlignment="1">
      <alignment horizontal="center" vertical="center"/>
    </xf>
    <xf numFmtId="0" fontId="25" fillId="5" borderId="17" xfId="0" applyNumberFormat="1" applyFont="1" applyFill="1" applyBorder="1" applyAlignment="1">
      <alignment horizontal="left" vertical="center" wrapText="1"/>
    </xf>
    <xf numFmtId="166" fontId="25" fillId="5" borderId="17" xfId="0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5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2" fontId="2" fillId="0" borderId="36" xfId="0" applyNumberFormat="1" applyFont="1" applyBorder="1" applyAlignment="1" applyProtection="1">
      <alignment horizontal="center" vertical="center" wrapText="1"/>
      <protection locked="0"/>
    </xf>
    <xf numFmtId="166" fontId="2" fillId="0" borderId="25" xfId="0" applyNumberFormat="1" applyFont="1" applyBorder="1" applyAlignment="1">
      <alignment horizontal="center" vertical="center" wrapText="1"/>
    </xf>
    <xf numFmtId="166" fontId="2" fillId="0" borderId="36" xfId="0" applyNumberFormat="1" applyFont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center" vertical="center" wrapText="1"/>
    </xf>
    <xf numFmtId="2" fontId="2" fillId="0" borderId="16" xfId="0" applyNumberFormat="1" applyFont="1" applyBorder="1" applyAlignment="1" applyProtection="1">
      <alignment horizontal="center" vertical="center" wrapText="1"/>
      <protection locked="0"/>
    </xf>
    <xf numFmtId="166" fontId="2" fillId="0" borderId="37" xfId="0" applyNumberFormat="1" applyFont="1" applyBorder="1" applyAlignment="1">
      <alignment horizontal="center" vertical="center" wrapText="1"/>
    </xf>
    <xf numFmtId="166" fontId="2" fillId="0" borderId="37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166" fontId="17" fillId="3" borderId="38" xfId="0" applyNumberFormat="1" applyFont="1" applyFill="1" applyBorder="1" applyAlignment="1">
      <alignment vertical="center" wrapText="1"/>
    </xf>
    <xf numFmtId="10" fontId="3" fillId="0" borderId="34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/>
    </xf>
    <xf numFmtId="0" fontId="25" fillId="5" borderId="17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6" fillId="5" borderId="17" xfId="0" applyFont="1" applyFill="1" applyBorder="1" applyAlignment="1" applyProtection="1">
      <alignment horizontal="left" vertical="center" wrapText="1"/>
      <protection locked="0"/>
    </xf>
    <xf numFmtId="0" fontId="26" fillId="5" borderId="18" xfId="0" applyFont="1" applyFill="1" applyBorder="1" applyAlignment="1" applyProtection="1">
      <alignment horizontal="left" vertical="center" wrapText="1"/>
      <protection locked="0"/>
    </xf>
    <xf numFmtId="0" fontId="26" fillId="5" borderId="19" xfId="0" applyFont="1" applyFill="1" applyBorder="1" applyAlignment="1" applyProtection="1">
      <alignment horizontal="left" vertical="center" wrapText="1"/>
      <protection locked="0"/>
    </xf>
    <xf numFmtId="166" fontId="26" fillId="5" borderId="17" xfId="0" applyNumberFormat="1" applyFont="1" applyFill="1" applyBorder="1" applyAlignment="1">
      <alignment horizontal="center" vertical="center"/>
    </xf>
    <xf numFmtId="166" fontId="27" fillId="5" borderId="19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6" fontId="2" fillId="0" borderId="22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6" xfId="0" applyNumberFormat="1" applyFont="1" applyBorder="1" applyAlignment="1">
      <alignment vertical="center"/>
    </xf>
    <xf numFmtId="166" fontId="2" fillId="0" borderId="27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0" borderId="31" xfId="0" applyNumberFormat="1" applyFont="1" applyBorder="1" applyAlignment="1">
      <alignment vertical="center"/>
    </xf>
    <xf numFmtId="2" fontId="4" fillId="6" borderId="1" xfId="0" applyNumberFormat="1" applyFont="1" applyFill="1" applyBorder="1" applyAlignment="1">
      <alignment horizontal="center" vertical="center" wrapText="1"/>
    </xf>
    <xf numFmtId="10" fontId="3" fillId="6" borderId="1" xfId="0" applyNumberFormat="1" applyFont="1" applyFill="1" applyBorder="1" applyAlignment="1">
      <alignment horizontal="justify"/>
    </xf>
    <xf numFmtId="10" fontId="3" fillId="6" borderId="1" xfId="0" applyNumberFormat="1" applyFont="1" applyFill="1" applyBorder="1" applyAlignment="1">
      <alignment horizontal="center" vertical="center" wrapText="1"/>
    </xf>
    <xf numFmtId="2" fontId="3" fillId="6" borderId="1" xfId="2" applyNumberFormat="1" applyFont="1" applyFill="1" applyBorder="1" applyAlignment="1">
      <alignment horizontal="center" vertical="center" wrapText="1"/>
    </xf>
    <xf numFmtId="166" fontId="3" fillId="6" borderId="1" xfId="2" applyNumberFormat="1" applyFont="1" applyFill="1" applyBorder="1" applyAlignment="1">
      <alignment vertical="center" wrapText="1"/>
    </xf>
    <xf numFmtId="164" fontId="3" fillId="6" borderId="2" xfId="2" applyFont="1" applyFill="1" applyBorder="1" applyAlignment="1">
      <alignment vertical="center" wrapText="1"/>
    </xf>
  </cellXfs>
  <cellStyles count="6">
    <cellStyle name="Moneda" xfId="2" builtinId="4"/>
    <cellStyle name="Normal" xfId="0" builtinId="0"/>
    <cellStyle name="normal 2" xfId="4"/>
    <cellStyle name="Normal 2 2" xfId="1"/>
    <cellStyle name="Normal 5" xfId="5"/>
    <cellStyle name="Porcentaje" xfId="3" builtinId="5"/>
  </cellStyles>
  <dxfs count="0"/>
  <tableStyles count="0" defaultTableStyle="TableStyleMedium9" defaultPivotStyle="PivotStyleLight16"/>
  <colors>
    <mruColors>
      <color rgb="FFFEF7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134409</xdr:colOff>
      <xdr:row>1</xdr:row>
      <xdr:rowOff>48948</xdr:rowOff>
    </xdr:from>
    <xdr:to>
      <xdr:col>3</xdr:col>
      <xdr:colOff>2153285</xdr:colOff>
      <xdr:row>2</xdr:row>
      <xdr:rowOff>7995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55967" b="5680"/>
        <a:stretch/>
      </xdr:blipFill>
      <xdr:spPr bwMode="auto">
        <a:xfrm>
          <a:off x="391584" y="363273"/>
          <a:ext cx="2780876" cy="378147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129623</xdr:colOff>
      <xdr:row>1</xdr:row>
      <xdr:rowOff>8471</xdr:rowOff>
    </xdr:from>
    <xdr:to>
      <xdr:col>9</xdr:col>
      <xdr:colOff>572652</xdr:colOff>
      <xdr:row>2</xdr:row>
      <xdr:rowOff>38101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93" t="1" r="-971" b="2561"/>
        <a:stretch/>
      </xdr:blipFill>
      <xdr:spPr bwMode="auto">
        <a:xfrm>
          <a:off x="7406723" y="322796"/>
          <a:ext cx="3291004" cy="44873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134409</xdr:colOff>
      <xdr:row>1</xdr:row>
      <xdr:rowOff>48948</xdr:rowOff>
    </xdr:from>
    <xdr:to>
      <xdr:col>3</xdr:col>
      <xdr:colOff>2153285</xdr:colOff>
      <xdr:row>2</xdr:row>
      <xdr:rowOff>7995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55967" b="5680"/>
        <a:stretch/>
      </xdr:blipFill>
      <xdr:spPr bwMode="auto">
        <a:xfrm>
          <a:off x="391584" y="363273"/>
          <a:ext cx="2780876" cy="378147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U216"/>
  <sheetViews>
    <sheetView tabSelected="1" view="pageBreakPreview" zoomScale="80" zoomScaleNormal="35" zoomScaleSheetLayoutView="80" zoomScalePageLayoutView="60" workbookViewId="0">
      <selection activeCell="D11" sqref="D11"/>
    </sheetView>
  </sheetViews>
  <sheetFormatPr baseColWidth="10" defaultColWidth="11.42578125" defaultRowHeight="12.75" x14ac:dyDescent="0.2"/>
  <cols>
    <col min="1" max="1" width="1.28515625" style="18" customWidth="1"/>
    <col min="2" max="2" width="2.5703125" style="15" customWidth="1"/>
    <col min="3" max="3" width="11.42578125" style="14" customWidth="1"/>
    <col min="4" max="4" width="57.85546875" style="16" customWidth="1"/>
    <col min="5" max="5" width="8.7109375" style="15" customWidth="1"/>
    <col min="6" max="6" width="12.7109375" style="17" customWidth="1"/>
    <col min="7" max="7" width="14.5703125" style="2" customWidth="1"/>
    <col min="8" max="8" width="22.85546875" style="18" customWidth="1"/>
    <col min="9" max="9" width="19.85546875" style="23" customWidth="1"/>
    <col min="10" max="10" width="14.5703125" style="96" customWidth="1"/>
    <col min="11" max="11" width="2.5703125" style="119" customWidth="1"/>
    <col min="12" max="220" width="11.42578125" style="18"/>
    <col min="221" max="16384" width="11.42578125" style="25"/>
  </cols>
  <sheetData>
    <row r="1" spans="1:229" ht="24.75" customHeight="1" x14ac:dyDescent="0.2">
      <c r="C1" s="216" t="s">
        <v>296</v>
      </c>
      <c r="D1" s="217"/>
      <c r="E1" s="217"/>
      <c r="F1" s="217"/>
      <c r="G1" s="217"/>
      <c r="H1" s="217"/>
      <c r="I1" s="217"/>
      <c r="J1" s="218"/>
      <c r="K1" s="115"/>
    </row>
    <row r="2" spans="1:229" ht="33" customHeight="1" x14ac:dyDescent="0.2">
      <c r="C2" s="219"/>
      <c r="D2" s="220"/>
      <c r="E2" s="220"/>
      <c r="F2" s="220"/>
      <c r="G2" s="220"/>
      <c r="H2" s="220"/>
      <c r="I2" s="220"/>
      <c r="J2" s="221"/>
      <c r="K2" s="116"/>
    </row>
    <row r="3" spans="1:229" s="26" customFormat="1" x14ac:dyDescent="0.2">
      <c r="B3" s="27"/>
      <c r="C3" s="219" t="s">
        <v>0</v>
      </c>
      <c r="D3" s="220"/>
      <c r="E3" s="220"/>
      <c r="F3" s="220"/>
      <c r="G3" s="220"/>
      <c r="H3" s="220"/>
      <c r="I3" s="220"/>
      <c r="J3" s="221"/>
      <c r="K3" s="116"/>
      <c r="HM3" s="28"/>
      <c r="HN3" s="28"/>
      <c r="HO3" s="28"/>
      <c r="HP3" s="28"/>
      <c r="HQ3" s="28"/>
      <c r="HR3" s="28"/>
      <c r="HS3" s="28"/>
      <c r="HT3" s="28"/>
      <c r="HU3" s="28"/>
    </row>
    <row r="4" spans="1:229" s="26" customFormat="1" x14ac:dyDescent="0.2">
      <c r="B4" s="27"/>
      <c r="C4" s="219" t="s">
        <v>1</v>
      </c>
      <c r="D4" s="220"/>
      <c r="E4" s="220"/>
      <c r="F4" s="220"/>
      <c r="G4" s="220"/>
      <c r="H4" s="220"/>
      <c r="I4" s="220"/>
      <c r="J4" s="221"/>
      <c r="K4" s="116"/>
      <c r="HM4" s="28"/>
      <c r="HN4" s="28"/>
      <c r="HO4" s="28"/>
      <c r="HP4" s="28"/>
      <c r="HQ4" s="28"/>
      <c r="HR4" s="28"/>
      <c r="HS4" s="28"/>
      <c r="HT4" s="28"/>
      <c r="HU4" s="28"/>
    </row>
    <row r="5" spans="1:229" x14ac:dyDescent="0.2">
      <c r="C5" s="222" t="s">
        <v>295</v>
      </c>
      <c r="D5" s="223"/>
      <c r="E5" s="223"/>
      <c r="F5" s="223"/>
      <c r="G5" s="223"/>
      <c r="H5" s="223"/>
      <c r="I5" s="223"/>
      <c r="J5" s="224"/>
      <c r="K5" s="117"/>
    </row>
    <row r="6" spans="1:229" ht="11.25" customHeight="1" x14ac:dyDescent="0.2">
      <c r="C6" s="225"/>
      <c r="D6" s="226"/>
      <c r="E6" s="226"/>
      <c r="F6" s="226"/>
      <c r="G6" s="226"/>
      <c r="H6" s="226"/>
      <c r="I6" s="226"/>
      <c r="J6" s="227"/>
      <c r="K6" s="118"/>
    </row>
    <row r="7" spans="1:229" s="15" customFormat="1" ht="25.5" customHeight="1" x14ac:dyDescent="0.2">
      <c r="C7" s="41" t="s">
        <v>2</v>
      </c>
      <c r="D7" s="42" t="s">
        <v>3</v>
      </c>
      <c r="E7" s="43" t="s">
        <v>4</v>
      </c>
      <c r="F7" s="41" t="s">
        <v>5</v>
      </c>
      <c r="G7" s="37" t="s">
        <v>6</v>
      </c>
      <c r="H7" s="62" t="s">
        <v>7</v>
      </c>
      <c r="I7" s="56" t="s">
        <v>8</v>
      </c>
      <c r="J7" s="57" t="s">
        <v>9</v>
      </c>
      <c r="K7" s="123"/>
    </row>
    <row r="8" spans="1:229" s="35" customFormat="1" ht="15" customHeight="1" x14ac:dyDescent="0.2">
      <c r="B8" s="33"/>
      <c r="C8" s="67" t="s">
        <v>10</v>
      </c>
      <c r="D8" s="68" t="s">
        <v>11</v>
      </c>
      <c r="E8" s="68"/>
      <c r="F8" s="69"/>
      <c r="G8" s="70"/>
      <c r="H8" s="71"/>
      <c r="I8" s="106"/>
      <c r="J8" s="107"/>
      <c r="K8" s="124"/>
    </row>
    <row r="9" spans="1:229" ht="38.25" x14ac:dyDescent="0.2">
      <c r="C9" s="55" t="s">
        <v>12</v>
      </c>
      <c r="D9" s="97" t="s">
        <v>13</v>
      </c>
      <c r="E9" s="98" t="s">
        <v>14</v>
      </c>
      <c r="F9" s="55">
        <v>3</v>
      </c>
      <c r="G9" s="99"/>
      <c r="H9" s="100">
        <f>F9*G9</f>
        <v>0</v>
      </c>
      <c r="I9" s="60"/>
      <c r="J9" s="61"/>
      <c r="K9" s="125"/>
    </row>
    <row r="10" spans="1:229" ht="15.75" x14ac:dyDescent="0.2">
      <c r="C10" s="83"/>
      <c r="D10" s="84" t="s">
        <v>15</v>
      </c>
      <c r="E10" s="85"/>
      <c r="F10" s="86"/>
      <c r="G10" s="87"/>
      <c r="H10" s="85"/>
      <c r="I10" s="112">
        <f>SUM(H9:H9)</f>
        <v>0</v>
      </c>
      <c r="J10" s="113" t="e">
        <f>I10/$H$161</f>
        <v>#DIV/0!</v>
      </c>
      <c r="K10" s="126"/>
    </row>
    <row r="11" spans="1:229" s="35" customFormat="1" ht="15" customHeight="1" x14ac:dyDescent="0.2">
      <c r="B11" s="33"/>
      <c r="C11" s="101" t="s">
        <v>16</v>
      </c>
      <c r="D11" s="102" t="s">
        <v>17</v>
      </c>
      <c r="E11" s="102"/>
      <c r="F11" s="103"/>
      <c r="G11" s="104"/>
      <c r="H11" s="105"/>
      <c r="I11" s="106"/>
      <c r="J11" s="107"/>
      <c r="K11" s="127"/>
    </row>
    <row r="12" spans="1:229" x14ac:dyDescent="0.2">
      <c r="C12" s="44" t="s">
        <v>18</v>
      </c>
      <c r="D12" s="3" t="s">
        <v>19</v>
      </c>
      <c r="E12" s="7" t="s">
        <v>20</v>
      </c>
      <c r="F12" s="44">
        <f>180+90</f>
        <v>270</v>
      </c>
      <c r="G12" s="10"/>
      <c r="H12" s="63">
        <f>F12*G12</f>
        <v>0</v>
      </c>
      <c r="I12" s="60"/>
      <c r="J12" s="61"/>
      <c r="K12" s="125"/>
    </row>
    <row r="13" spans="1:229" x14ac:dyDescent="0.2">
      <c r="C13" s="44" t="s">
        <v>21</v>
      </c>
      <c r="D13" s="3" t="s">
        <v>22</v>
      </c>
      <c r="E13" s="7" t="s">
        <v>20</v>
      </c>
      <c r="F13" s="44">
        <f>6.2*2.3</f>
        <v>14.26</v>
      </c>
      <c r="G13" s="10"/>
      <c r="H13" s="63">
        <f>F13*G13</f>
        <v>0</v>
      </c>
      <c r="I13" s="60"/>
      <c r="J13" s="61"/>
      <c r="K13" s="125"/>
    </row>
    <row r="14" spans="1:229" x14ac:dyDescent="0.2">
      <c r="C14" s="44" t="s">
        <v>23</v>
      </c>
      <c r="D14" s="3" t="s">
        <v>24</v>
      </c>
      <c r="E14" s="7" t="s">
        <v>20</v>
      </c>
      <c r="F14" s="44">
        <v>270</v>
      </c>
      <c r="G14" s="10"/>
      <c r="H14" s="63">
        <f>F14*G14</f>
        <v>0</v>
      </c>
      <c r="I14" s="60"/>
      <c r="J14" s="61"/>
      <c r="K14" s="125"/>
    </row>
    <row r="15" spans="1:229" ht="15.75" x14ac:dyDescent="0.2">
      <c r="C15" s="83"/>
      <c r="D15" s="84" t="s">
        <v>25</v>
      </c>
      <c r="E15" s="85"/>
      <c r="F15" s="86"/>
      <c r="G15" s="87"/>
      <c r="H15" s="88"/>
      <c r="I15" s="112">
        <f>SUM(H12:H14)</f>
        <v>0</v>
      </c>
      <c r="J15" s="113" t="e">
        <f>I15/$H$161</f>
        <v>#DIV/0!</v>
      </c>
      <c r="K15" s="126"/>
    </row>
    <row r="16" spans="1:229" s="34" customFormat="1" ht="15" customHeight="1" x14ac:dyDescent="0.3">
      <c r="A16" s="32"/>
      <c r="B16" s="33"/>
      <c r="C16" s="67" t="s">
        <v>26</v>
      </c>
      <c r="D16" s="72" t="s">
        <v>27</v>
      </c>
      <c r="E16" s="73"/>
      <c r="F16" s="74"/>
      <c r="G16" s="75"/>
      <c r="H16" s="76"/>
      <c r="I16" s="108"/>
      <c r="J16" s="109"/>
      <c r="K16" s="124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</row>
    <row r="17" spans="2:11" s="16" customFormat="1" x14ac:dyDescent="0.2">
      <c r="B17" s="15"/>
      <c r="C17" s="41" t="s">
        <v>28</v>
      </c>
      <c r="D17" s="45" t="s">
        <v>29</v>
      </c>
      <c r="E17" s="45"/>
      <c r="F17" s="46"/>
      <c r="G17" s="47"/>
      <c r="H17" s="64"/>
      <c r="I17" s="58"/>
      <c r="J17" s="59"/>
      <c r="K17" s="123"/>
    </row>
    <row r="18" spans="2:11" ht="15" customHeight="1" x14ac:dyDescent="0.2">
      <c r="C18" s="44" t="s">
        <v>30</v>
      </c>
      <c r="D18" s="5" t="s">
        <v>31</v>
      </c>
      <c r="E18" s="7" t="s">
        <v>20</v>
      </c>
      <c r="F18" s="6">
        <v>75</v>
      </c>
      <c r="G18" s="10"/>
      <c r="H18" s="63">
        <f t="shared" ref="H18:H29" si="0">F18*G18</f>
        <v>0</v>
      </c>
      <c r="I18" s="60"/>
      <c r="J18" s="61"/>
      <c r="K18" s="125"/>
    </row>
    <row r="19" spans="2:11" ht="15.75" customHeight="1" x14ac:dyDescent="0.2">
      <c r="C19" s="44" t="s">
        <v>32</v>
      </c>
      <c r="D19" s="5" t="s">
        <v>33</v>
      </c>
      <c r="E19" s="7" t="s">
        <v>20</v>
      </c>
      <c r="F19" s="6">
        <v>75</v>
      </c>
      <c r="G19" s="10"/>
      <c r="H19" s="63">
        <f t="shared" si="0"/>
        <v>0</v>
      </c>
      <c r="I19" s="60"/>
      <c r="J19" s="61"/>
      <c r="K19" s="125"/>
    </row>
    <row r="20" spans="2:11" ht="15.75" customHeight="1" x14ac:dyDescent="0.2">
      <c r="C20" s="44" t="s">
        <v>34</v>
      </c>
      <c r="D20" s="5" t="s">
        <v>35</v>
      </c>
      <c r="E20" s="7" t="s">
        <v>20</v>
      </c>
      <c r="F20" s="6">
        <v>100</v>
      </c>
      <c r="G20" s="10"/>
      <c r="H20" s="63">
        <f t="shared" si="0"/>
        <v>0</v>
      </c>
      <c r="I20" s="60"/>
      <c r="J20" s="61"/>
      <c r="K20" s="125"/>
    </row>
    <row r="21" spans="2:11" ht="15.75" customHeight="1" x14ac:dyDescent="0.2">
      <c r="C21" s="44" t="s">
        <v>36</v>
      </c>
      <c r="D21" s="5" t="s">
        <v>37</v>
      </c>
      <c r="E21" s="7" t="s">
        <v>20</v>
      </c>
      <c r="F21" s="6">
        <v>190</v>
      </c>
      <c r="G21" s="10"/>
      <c r="H21" s="63">
        <f t="shared" si="0"/>
        <v>0</v>
      </c>
      <c r="I21" s="60"/>
      <c r="J21" s="61"/>
      <c r="K21" s="125"/>
    </row>
    <row r="22" spans="2:11" ht="13.5" customHeight="1" x14ac:dyDescent="0.2">
      <c r="C22" s="44" t="s">
        <v>38</v>
      </c>
      <c r="D22" s="5" t="s">
        <v>39</v>
      </c>
      <c r="E22" s="7" t="s">
        <v>40</v>
      </c>
      <c r="F22" s="6">
        <v>3</v>
      </c>
      <c r="G22" s="10"/>
      <c r="H22" s="63">
        <f t="shared" si="0"/>
        <v>0</v>
      </c>
      <c r="I22" s="60"/>
      <c r="J22" s="61"/>
      <c r="K22" s="125"/>
    </row>
    <row r="23" spans="2:11" ht="13.5" customHeight="1" x14ac:dyDescent="0.2">
      <c r="C23" s="44" t="s">
        <v>41</v>
      </c>
      <c r="D23" s="5" t="s">
        <v>42</v>
      </c>
      <c r="E23" s="7" t="s">
        <v>40</v>
      </c>
      <c r="F23" s="6">
        <v>1</v>
      </c>
      <c r="G23" s="10"/>
      <c r="H23" s="63">
        <f t="shared" si="0"/>
        <v>0</v>
      </c>
      <c r="I23" s="60"/>
      <c r="J23" s="61"/>
      <c r="K23" s="125"/>
    </row>
    <row r="24" spans="2:11" ht="25.5" x14ac:dyDescent="0.2">
      <c r="C24" s="44" t="s">
        <v>43</v>
      </c>
      <c r="D24" s="5" t="s">
        <v>44</v>
      </c>
      <c r="E24" s="7" t="s">
        <v>20</v>
      </c>
      <c r="F24" s="6">
        <v>60</v>
      </c>
      <c r="G24" s="10"/>
      <c r="H24" s="63">
        <f t="shared" si="0"/>
        <v>0</v>
      </c>
      <c r="I24" s="60"/>
      <c r="J24" s="61"/>
      <c r="K24" s="125"/>
    </row>
    <row r="25" spans="2:11" x14ac:dyDescent="0.2">
      <c r="C25" s="44" t="s">
        <v>45</v>
      </c>
      <c r="D25" s="5" t="s">
        <v>46</v>
      </c>
      <c r="E25" s="7" t="s">
        <v>20</v>
      </c>
      <c r="F25" s="6">
        <f>30*2.8</f>
        <v>84</v>
      </c>
      <c r="G25" s="10"/>
      <c r="H25" s="63">
        <f t="shared" si="0"/>
        <v>0</v>
      </c>
      <c r="I25" s="60"/>
      <c r="J25" s="61"/>
      <c r="K25" s="125"/>
    </row>
    <row r="26" spans="2:11" ht="28.9" customHeight="1" x14ac:dyDescent="0.2">
      <c r="C26" s="44" t="s">
        <v>47</v>
      </c>
      <c r="D26" s="5" t="s">
        <v>48</v>
      </c>
      <c r="E26" s="7" t="s">
        <v>20</v>
      </c>
      <c r="F26" s="6">
        <f>17.5*3</f>
        <v>52.5</v>
      </c>
      <c r="G26" s="10"/>
      <c r="H26" s="63">
        <f t="shared" si="0"/>
        <v>0</v>
      </c>
      <c r="I26" s="60"/>
      <c r="J26" s="61"/>
      <c r="K26" s="125"/>
    </row>
    <row r="27" spans="2:11" x14ac:dyDescent="0.2">
      <c r="C27" s="44" t="s">
        <v>194</v>
      </c>
      <c r="D27" s="5" t="s">
        <v>203</v>
      </c>
      <c r="E27" s="7" t="s">
        <v>102</v>
      </c>
      <c r="F27" s="6">
        <v>1</v>
      </c>
      <c r="G27" s="10"/>
      <c r="H27" s="63">
        <f t="shared" si="0"/>
        <v>0</v>
      </c>
      <c r="I27" s="60"/>
      <c r="J27" s="61"/>
      <c r="K27" s="125"/>
    </row>
    <row r="28" spans="2:11" x14ac:dyDescent="0.2">
      <c r="C28" s="44" t="s">
        <v>195</v>
      </c>
      <c r="D28" s="5" t="s">
        <v>202</v>
      </c>
      <c r="E28" s="7" t="s">
        <v>102</v>
      </c>
      <c r="F28" s="6">
        <v>1</v>
      </c>
      <c r="G28" s="10"/>
      <c r="H28" s="63">
        <f t="shared" si="0"/>
        <v>0</v>
      </c>
      <c r="I28" s="60"/>
      <c r="J28" s="61"/>
      <c r="K28" s="125"/>
    </row>
    <row r="29" spans="2:11" x14ac:dyDescent="0.2">
      <c r="C29" s="44" t="s">
        <v>214</v>
      </c>
      <c r="D29" s="5" t="s">
        <v>196</v>
      </c>
      <c r="E29" s="7" t="s">
        <v>102</v>
      </c>
      <c r="F29" s="6">
        <v>1</v>
      </c>
      <c r="G29" s="10"/>
      <c r="H29" s="63">
        <f t="shared" si="0"/>
        <v>0</v>
      </c>
      <c r="I29" s="60"/>
      <c r="J29" s="61"/>
      <c r="K29" s="125"/>
    </row>
    <row r="30" spans="2:11" s="16" customFormat="1" x14ac:dyDescent="0.2">
      <c r="B30" s="15"/>
      <c r="C30" s="41" t="s">
        <v>49</v>
      </c>
      <c r="D30" s="48" t="s">
        <v>50</v>
      </c>
      <c r="E30" s="48"/>
      <c r="F30" s="49"/>
      <c r="G30" s="50"/>
      <c r="H30" s="65"/>
      <c r="I30" s="60"/>
      <c r="J30" s="61"/>
      <c r="K30" s="125"/>
    </row>
    <row r="31" spans="2:11" x14ac:dyDescent="0.2">
      <c r="C31" s="44" t="s">
        <v>51</v>
      </c>
      <c r="D31" s="5" t="s">
        <v>52</v>
      </c>
      <c r="E31" s="7" t="s">
        <v>20</v>
      </c>
      <c r="F31" s="6">
        <v>55</v>
      </c>
      <c r="G31" s="10"/>
      <c r="H31" s="63">
        <f>F31*G31</f>
        <v>0</v>
      </c>
      <c r="I31" s="60"/>
      <c r="J31" s="61"/>
      <c r="K31" s="125"/>
    </row>
    <row r="32" spans="2:11" s="16" customFormat="1" x14ac:dyDescent="0.2">
      <c r="B32" s="15"/>
      <c r="C32" s="41" t="s">
        <v>53</v>
      </c>
      <c r="D32" s="48" t="s">
        <v>54</v>
      </c>
      <c r="E32" s="48"/>
      <c r="F32" s="49"/>
      <c r="G32" s="50"/>
      <c r="H32" s="65"/>
      <c r="I32" s="60"/>
      <c r="J32" s="61"/>
      <c r="K32" s="125"/>
    </row>
    <row r="33" spans="2:11" x14ac:dyDescent="0.2">
      <c r="C33" s="44" t="s">
        <v>55</v>
      </c>
      <c r="D33" s="5" t="s">
        <v>56</v>
      </c>
      <c r="E33" s="7" t="s">
        <v>57</v>
      </c>
      <c r="F33" s="6">
        <v>6</v>
      </c>
      <c r="G33" s="10"/>
      <c r="H33" s="63">
        <f>F33*G33</f>
        <v>0</v>
      </c>
      <c r="I33" s="60"/>
      <c r="J33" s="61"/>
      <c r="K33" s="125"/>
    </row>
    <row r="34" spans="2:11" x14ac:dyDescent="0.2">
      <c r="C34" s="41" t="s">
        <v>58</v>
      </c>
      <c r="D34" s="48" t="s">
        <v>231</v>
      </c>
      <c r="E34" s="48"/>
      <c r="F34" s="49"/>
      <c r="G34" s="50"/>
      <c r="H34" s="65"/>
      <c r="I34" s="60"/>
      <c r="J34" s="61"/>
      <c r="K34" s="125"/>
    </row>
    <row r="35" spans="2:11" x14ac:dyDescent="0.2">
      <c r="C35" s="44" t="s">
        <v>55</v>
      </c>
      <c r="D35" s="5" t="s">
        <v>243</v>
      </c>
      <c r="E35" s="7" t="s">
        <v>102</v>
      </c>
      <c r="F35" s="6">
        <v>1</v>
      </c>
      <c r="G35" s="10"/>
      <c r="H35" s="63">
        <f>F35*G35</f>
        <v>0</v>
      </c>
      <c r="I35" s="60"/>
      <c r="J35" s="61"/>
      <c r="K35" s="125"/>
    </row>
    <row r="36" spans="2:11" s="16" customFormat="1" x14ac:dyDescent="0.2">
      <c r="B36" s="15"/>
      <c r="C36" s="41" t="s">
        <v>62</v>
      </c>
      <c r="D36" s="48" t="s">
        <v>59</v>
      </c>
      <c r="E36" s="48"/>
      <c r="F36" s="49"/>
      <c r="G36" s="50"/>
      <c r="H36" s="65"/>
      <c r="I36" s="60"/>
      <c r="J36" s="61"/>
      <c r="K36" s="125"/>
    </row>
    <row r="37" spans="2:11" ht="25.5" x14ac:dyDescent="0.2">
      <c r="C37" s="44" t="s">
        <v>64</v>
      </c>
      <c r="D37" s="5" t="s">
        <v>60</v>
      </c>
      <c r="E37" s="7" t="s">
        <v>20</v>
      </c>
      <c r="F37" s="6">
        <f>4.6*3.5</f>
        <v>16.099999999999998</v>
      </c>
      <c r="G37" s="10"/>
      <c r="H37" s="63">
        <f>F37*G37</f>
        <v>0</v>
      </c>
      <c r="I37" s="60"/>
      <c r="J37" s="61"/>
      <c r="K37" s="125"/>
    </row>
    <row r="38" spans="2:11" ht="43.5" customHeight="1" x14ac:dyDescent="0.2">
      <c r="C38" s="44" t="s">
        <v>232</v>
      </c>
      <c r="D38" s="5" t="s">
        <v>61</v>
      </c>
      <c r="E38" s="7" t="s">
        <v>20</v>
      </c>
      <c r="F38" s="6">
        <f>1.1*2.1</f>
        <v>2.3100000000000005</v>
      </c>
      <c r="G38" s="10"/>
      <c r="H38" s="63">
        <f>F38*G38</f>
        <v>0</v>
      </c>
      <c r="I38" s="60"/>
      <c r="J38" s="61"/>
      <c r="K38" s="125"/>
    </row>
    <row r="39" spans="2:11" ht="43.5" customHeight="1" x14ac:dyDescent="0.2">
      <c r="C39" s="44" t="s">
        <v>233</v>
      </c>
      <c r="D39" s="5" t="s">
        <v>215</v>
      </c>
      <c r="E39" s="7" t="s">
        <v>20</v>
      </c>
      <c r="F39" s="6">
        <f>((2.4*1)*2)+((0.8*0.4)*4)</f>
        <v>6.08</v>
      </c>
      <c r="G39" s="10"/>
      <c r="H39" s="63">
        <f>F39*G39</f>
        <v>0</v>
      </c>
      <c r="I39" s="60"/>
      <c r="J39" s="61"/>
      <c r="K39" s="125"/>
    </row>
    <row r="40" spans="2:11" s="16" customFormat="1" x14ac:dyDescent="0.2">
      <c r="B40" s="15"/>
      <c r="C40" s="41" t="s">
        <v>66</v>
      </c>
      <c r="D40" s="48" t="s">
        <v>63</v>
      </c>
      <c r="E40" s="48"/>
      <c r="F40" s="49"/>
      <c r="G40" s="50"/>
      <c r="H40" s="65"/>
      <c r="I40" s="60"/>
      <c r="J40" s="61"/>
      <c r="K40" s="125"/>
    </row>
    <row r="41" spans="2:11" s="16" customFormat="1" x14ac:dyDescent="0.2">
      <c r="B41" s="15"/>
      <c r="C41" s="44" t="s">
        <v>68</v>
      </c>
      <c r="D41" s="5" t="s">
        <v>65</v>
      </c>
      <c r="E41" s="7" t="s">
        <v>20</v>
      </c>
      <c r="F41" s="6">
        <v>75</v>
      </c>
      <c r="G41" s="10"/>
      <c r="H41" s="63">
        <f>F41*G41</f>
        <v>0</v>
      </c>
      <c r="I41" s="60"/>
      <c r="J41" s="61"/>
      <c r="K41" s="125"/>
    </row>
    <row r="42" spans="2:11" s="16" customFormat="1" ht="15" customHeight="1" x14ac:dyDescent="0.2">
      <c r="B42" s="15"/>
      <c r="C42" s="41" t="s">
        <v>71</v>
      </c>
      <c r="D42" s="48" t="s">
        <v>67</v>
      </c>
      <c r="E42" s="48"/>
      <c r="F42" s="49"/>
      <c r="G42" s="50"/>
      <c r="H42" s="65"/>
      <c r="I42" s="60"/>
      <c r="J42" s="61"/>
      <c r="K42" s="125"/>
    </row>
    <row r="43" spans="2:11" s="16" customFormat="1" x14ac:dyDescent="0.2">
      <c r="B43" s="15"/>
      <c r="C43" s="44" t="s">
        <v>74</v>
      </c>
      <c r="D43" s="5" t="s">
        <v>69</v>
      </c>
      <c r="E43" s="7" t="s">
        <v>20</v>
      </c>
      <c r="F43" s="6">
        <f>11.5*2.5</f>
        <v>28.75</v>
      </c>
      <c r="G43" s="10"/>
      <c r="H43" s="63">
        <f>F43*G43</f>
        <v>0</v>
      </c>
      <c r="I43" s="60"/>
      <c r="J43" s="61"/>
      <c r="K43" s="125"/>
    </row>
    <row r="44" spans="2:11" s="16" customFormat="1" ht="25.5" x14ac:dyDescent="0.2">
      <c r="B44" s="15"/>
      <c r="C44" s="44" t="s">
        <v>234</v>
      </c>
      <c r="D44" s="5" t="s">
        <v>70</v>
      </c>
      <c r="E44" s="7" t="s">
        <v>20</v>
      </c>
      <c r="F44" s="6">
        <f>(11.5*2.5)*2</f>
        <v>57.5</v>
      </c>
      <c r="G44" s="10"/>
      <c r="H44" s="63">
        <f>F44*G44</f>
        <v>0</v>
      </c>
      <c r="I44" s="60"/>
      <c r="J44" s="61"/>
      <c r="K44" s="125"/>
    </row>
    <row r="45" spans="2:11" s="16" customFormat="1" ht="15" customHeight="1" x14ac:dyDescent="0.2">
      <c r="B45" s="15"/>
      <c r="C45" s="41" t="s">
        <v>76</v>
      </c>
      <c r="D45" s="48" t="s">
        <v>72</v>
      </c>
      <c r="E45" s="48"/>
      <c r="F45" s="49"/>
      <c r="G45" s="50"/>
      <c r="H45" s="65"/>
      <c r="I45" s="60"/>
      <c r="J45" s="61"/>
      <c r="K45" s="125"/>
    </row>
    <row r="46" spans="2:11" s="16" customFormat="1" ht="15" customHeight="1" x14ac:dyDescent="0.2">
      <c r="B46" s="15"/>
      <c r="C46" s="44"/>
      <c r="D46" s="131" t="s">
        <v>73</v>
      </c>
      <c r="E46" s="7"/>
      <c r="F46" s="6"/>
      <c r="G46" s="10"/>
      <c r="H46" s="63"/>
      <c r="I46" s="60"/>
      <c r="J46" s="61"/>
      <c r="K46" s="125"/>
    </row>
    <row r="47" spans="2:11" s="16" customFormat="1" x14ac:dyDescent="0.2">
      <c r="B47" s="15"/>
      <c r="C47" s="44" t="s">
        <v>79</v>
      </c>
      <c r="D47" s="5" t="s">
        <v>75</v>
      </c>
      <c r="E47" s="7" t="s">
        <v>20</v>
      </c>
      <c r="F47" s="6">
        <f>50*3</f>
        <v>150</v>
      </c>
      <c r="G47" s="10"/>
      <c r="H47" s="63">
        <f>F47*G47</f>
        <v>0</v>
      </c>
      <c r="I47" s="60"/>
      <c r="J47" s="61"/>
      <c r="K47" s="125"/>
    </row>
    <row r="48" spans="2:11" s="16" customFormat="1" ht="15" customHeight="1" x14ac:dyDescent="0.2">
      <c r="B48" s="15"/>
      <c r="C48" s="41" t="s">
        <v>235</v>
      </c>
      <c r="D48" s="48" t="s">
        <v>77</v>
      </c>
      <c r="E48" s="48"/>
      <c r="F48" s="49"/>
      <c r="G48" s="50"/>
      <c r="H48" s="65"/>
      <c r="I48" s="60"/>
      <c r="J48" s="61"/>
      <c r="K48" s="125"/>
    </row>
    <row r="49" spans="2:60" s="16" customFormat="1" ht="15" customHeight="1" x14ac:dyDescent="0.2">
      <c r="B49" s="15"/>
      <c r="C49" s="44"/>
      <c r="D49" s="131" t="s">
        <v>78</v>
      </c>
      <c r="E49" s="7"/>
      <c r="F49" s="6"/>
      <c r="G49" s="10"/>
      <c r="H49" s="63"/>
      <c r="I49" s="60"/>
      <c r="J49" s="61"/>
      <c r="K49" s="125"/>
    </row>
    <row r="50" spans="2:60" s="16" customFormat="1" x14ac:dyDescent="0.2">
      <c r="B50" s="15"/>
      <c r="C50" s="44" t="s">
        <v>236</v>
      </c>
      <c r="D50" s="5" t="s">
        <v>80</v>
      </c>
      <c r="E50" s="7" t="s">
        <v>20</v>
      </c>
      <c r="F50" s="6">
        <v>3.5</v>
      </c>
      <c r="G50" s="10"/>
      <c r="H50" s="63">
        <f>F50*G50</f>
        <v>0</v>
      </c>
      <c r="I50" s="60"/>
      <c r="J50" s="61"/>
      <c r="K50" s="125"/>
    </row>
    <row r="51" spans="2:60" s="16" customFormat="1" x14ac:dyDescent="0.2">
      <c r="B51" s="15"/>
      <c r="C51" s="44" t="s">
        <v>237</v>
      </c>
      <c r="D51" s="5" t="s">
        <v>81</v>
      </c>
      <c r="E51" s="7" t="s">
        <v>57</v>
      </c>
      <c r="F51" s="6">
        <v>4</v>
      </c>
      <c r="G51" s="10"/>
      <c r="H51" s="63">
        <f>F51*G51</f>
        <v>0</v>
      </c>
      <c r="I51" s="60"/>
      <c r="J51" s="61"/>
      <c r="K51" s="125"/>
    </row>
    <row r="52" spans="2:60" s="16" customFormat="1" ht="15" customHeight="1" x14ac:dyDescent="0.2">
      <c r="B52" s="15"/>
      <c r="C52" s="44"/>
      <c r="D52" s="131" t="s">
        <v>82</v>
      </c>
      <c r="E52" s="7"/>
      <c r="F52" s="6"/>
      <c r="G52" s="10"/>
      <c r="H52" s="63"/>
      <c r="I52" s="60"/>
      <c r="J52" s="61"/>
      <c r="K52" s="125"/>
    </row>
    <row r="53" spans="2:60" s="16" customFormat="1" ht="25.5" customHeight="1" x14ac:dyDescent="0.2">
      <c r="B53" s="15"/>
      <c r="C53" s="44" t="s">
        <v>238</v>
      </c>
      <c r="D53" s="5" t="s">
        <v>84</v>
      </c>
      <c r="E53" s="7" t="s">
        <v>20</v>
      </c>
      <c r="F53" s="6">
        <v>54</v>
      </c>
      <c r="G53" s="10"/>
      <c r="H53" s="63">
        <f>F53*G53</f>
        <v>0</v>
      </c>
      <c r="I53" s="60"/>
      <c r="J53" s="61"/>
      <c r="K53" s="125"/>
    </row>
    <row r="54" spans="2:60" s="16" customFormat="1" x14ac:dyDescent="0.2">
      <c r="B54" s="15"/>
      <c r="C54" s="44" t="s">
        <v>239</v>
      </c>
      <c r="D54" s="5" t="s">
        <v>81</v>
      </c>
      <c r="E54" s="7" t="s">
        <v>57</v>
      </c>
      <c r="F54" s="6">
        <v>1</v>
      </c>
      <c r="G54" s="10"/>
      <c r="H54" s="63">
        <f>F54*G54</f>
        <v>0</v>
      </c>
      <c r="I54" s="60"/>
      <c r="J54" s="61"/>
      <c r="K54" s="125"/>
    </row>
    <row r="55" spans="2:60" s="16" customFormat="1" ht="15" customHeight="1" x14ac:dyDescent="0.2">
      <c r="B55" s="15"/>
      <c r="C55" s="44"/>
      <c r="D55" s="131" t="s">
        <v>73</v>
      </c>
      <c r="E55" s="7"/>
      <c r="F55" s="6"/>
      <c r="G55" s="10"/>
      <c r="H55" s="63"/>
      <c r="I55" s="60"/>
      <c r="J55" s="61"/>
      <c r="K55" s="125"/>
    </row>
    <row r="56" spans="2:60" s="16" customFormat="1" ht="25.5" x14ac:dyDescent="0.2">
      <c r="B56" s="15"/>
      <c r="C56" s="44" t="s">
        <v>240</v>
      </c>
      <c r="D56" s="5" t="s">
        <v>83</v>
      </c>
      <c r="E56" s="7" t="s">
        <v>20</v>
      </c>
      <c r="F56" s="6">
        <v>112</v>
      </c>
      <c r="G56" s="10"/>
      <c r="H56" s="63">
        <f>F56*G56</f>
        <v>0</v>
      </c>
      <c r="I56" s="60"/>
      <c r="J56" s="61"/>
      <c r="K56" s="125"/>
    </row>
    <row r="57" spans="2:60" s="16" customFormat="1" ht="25.5" x14ac:dyDescent="0.2">
      <c r="B57" s="15"/>
      <c r="C57" s="44" t="s">
        <v>241</v>
      </c>
      <c r="D57" s="5" t="s">
        <v>84</v>
      </c>
      <c r="E57" s="7" t="s">
        <v>20</v>
      </c>
      <c r="F57" s="6">
        <v>22</v>
      </c>
      <c r="G57" s="10"/>
      <c r="H57" s="63">
        <f>F57*G57</f>
        <v>0</v>
      </c>
      <c r="I57" s="60"/>
      <c r="J57" s="61"/>
      <c r="K57" s="125"/>
    </row>
    <row r="58" spans="2:60" s="16" customFormat="1" x14ac:dyDescent="0.2">
      <c r="B58" s="15"/>
      <c r="C58" s="44" t="s">
        <v>242</v>
      </c>
      <c r="D58" s="5" t="s">
        <v>81</v>
      </c>
      <c r="E58" s="7" t="s">
        <v>57</v>
      </c>
      <c r="F58" s="6">
        <v>2</v>
      </c>
      <c r="G58" s="10"/>
      <c r="H58" s="63">
        <f>F58*G58</f>
        <v>0</v>
      </c>
      <c r="I58" s="60"/>
      <c r="J58" s="61"/>
      <c r="K58" s="125"/>
    </row>
    <row r="59" spans="2:60" ht="15.75" customHeight="1" x14ac:dyDescent="0.2">
      <c r="C59" s="83"/>
      <c r="D59" s="89" t="s">
        <v>85</v>
      </c>
      <c r="E59" s="90"/>
      <c r="F59" s="91"/>
      <c r="G59" s="92"/>
      <c r="H59" s="93"/>
      <c r="I59" s="112">
        <f>SUM(H18:H58)</f>
        <v>0</v>
      </c>
      <c r="J59" s="113" t="e">
        <f>I59/$H$161</f>
        <v>#DIV/0!</v>
      </c>
      <c r="K59" s="12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</row>
    <row r="60" spans="2:60" s="35" customFormat="1" ht="15" customHeight="1" x14ac:dyDescent="0.2">
      <c r="B60" s="33"/>
      <c r="C60" s="67" t="s">
        <v>86</v>
      </c>
      <c r="D60" s="77" t="s">
        <v>87</v>
      </c>
      <c r="E60" s="77"/>
      <c r="F60" s="78"/>
      <c r="G60" s="79"/>
      <c r="H60" s="80"/>
      <c r="I60" s="108"/>
      <c r="J60" s="109"/>
      <c r="K60" s="128"/>
    </row>
    <row r="61" spans="2:60" s="20" customFormat="1" x14ac:dyDescent="0.2">
      <c r="B61" s="24"/>
      <c r="C61" s="44"/>
      <c r="D61" s="4" t="s">
        <v>88</v>
      </c>
      <c r="E61" s="7"/>
      <c r="F61" s="6"/>
      <c r="G61" s="10"/>
      <c r="H61" s="63"/>
      <c r="I61" s="60"/>
      <c r="J61" s="61"/>
      <c r="K61" s="129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</row>
    <row r="62" spans="2:60" s="20" customFormat="1" ht="15" customHeight="1" x14ac:dyDescent="0.2">
      <c r="B62" s="24"/>
      <c r="C62" s="44"/>
      <c r="D62" s="4" t="s">
        <v>89</v>
      </c>
      <c r="E62" s="51"/>
      <c r="F62" s="52"/>
      <c r="G62" s="10"/>
      <c r="H62" s="63"/>
      <c r="I62" s="60"/>
      <c r="J62" s="61"/>
      <c r="K62" s="129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</row>
    <row r="63" spans="2:60" s="20" customFormat="1" ht="25.5" x14ac:dyDescent="0.2">
      <c r="B63" s="24"/>
      <c r="C63" s="44" t="s">
        <v>187</v>
      </c>
      <c r="D63" s="5" t="s">
        <v>90</v>
      </c>
      <c r="E63" s="7" t="s">
        <v>20</v>
      </c>
      <c r="F63" s="6">
        <f>112+77</f>
        <v>189</v>
      </c>
      <c r="G63" s="10"/>
      <c r="H63" s="63">
        <f>F63*G63</f>
        <v>0</v>
      </c>
      <c r="I63" s="60"/>
      <c r="J63" s="61"/>
      <c r="K63" s="129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</row>
    <row r="64" spans="2:60" s="20" customFormat="1" x14ac:dyDescent="0.2">
      <c r="B64" s="24"/>
      <c r="C64" s="44"/>
      <c r="D64" s="4" t="s">
        <v>189</v>
      </c>
      <c r="E64" s="51"/>
      <c r="F64" s="52"/>
      <c r="G64" s="10"/>
      <c r="H64" s="63"/>
      <c r="I64" s="60"/>
      <c r="J64" s="61"/>
      <c r="K64" s="129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</row>
    <row r="65" spans="1:220" s="20" customFormat="1" x14ac:dyDescent="0.2">
      <c r="B65" s="24"/>
      <c r="C65" s="44"/>
      <c r="D65" s="4" t="s">
        <v>190</v>
      </c>
      <c r="E65" s="7"/>
      <c r="F65" s="6"/>
      <c r="G65" s="10"/>
      <c r="H65" s="63"/>
      <c r="I65" s="60"/>
      <c r="J65" s="61"/>
      <c r="K65" s="129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</row>
    <row r="66" spans="1:220" s="20" customFormat="1" ht="30" customHeight="1" x14ac:dyDescent="0.2">
      <c r="B66" s="24"/>
      <c r="C66" s="44" t="s">
        <v>188</v>
      </c>
      <c r="D66" s="5" t="s">
        <v>294</v>
      </c>
      <c r="E66" s="7" t="s">
        <v>20</v>
      </c>
      <c r="F66" s="6">
        <f>17*3</f>
        <v>51</v>
      </c>
      <c r="G66" s="10"/>
      <c r="H66" s="63">
        <f>F66*G66</f>
        <v>0</v>
      </c>
      <c r="I66" s="60"/>
      <c r="J66" s="61"/>
      <c r="K66" s="129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</row>
    <row r="67" spans="1:220" ht="15.75" customHeight="1" x14ac:dyDescent="0.2">
      <c r="C67" s="83"/>
      <c r="D67" s="89" t="s">
        <v>91</v>
      </c>
      <c r="E67" s="90"/>
      <c r="F67" s="91"/>
      <c r="G67" s="92"/>
      <c r="H67" s="93"/>
      <c r="I67" s="112">
        <f>SUM(H63:H66)</f>
        <v>0</v>
      </c>
      <c r="J67" s="113" t="e">
        <f>I67/$H$161</f>
        <v>#DIV/0!</v>
      </c>
      <c r="K67" s="126"/>
    </row>
    <row r="68" spans="1:220" s="35" customFormat="1" ht="15" customHeight="1" x14ac:dyDescent="0.2">
      <c r="B68" s="33"/>
      <c r="C68" s="67" t="s">
        <v>92</v>
      </c>
      <c r="D68" s="77" t="s">
        <v>93</v>
      </c>
      <c r="E68" s="77"/>
      <c r="F68" s="78"/>
      <c r="G68" s="79"/>
      <c r="H68" s="80"/>
      <c r="I68" s="108"/>
      <c r="J68" s="109"/>
      <c r="K68" s="128"/>
    </row>
    <row r="69" spans="1:220" s="29" customFormat="1" x14ac:dyDescent="0.2">
      <c r="A69" s="18"/>
      <c r="B69" s="15"/>
      <c r="C69" s="44"/>
      <c r="D69" s="4" t="s">
        <v>94</v>
      </c>
      <c r="E69" s="51"/>
      <c r="F69" s="53"/>
      <c r="G69" s="50"/>
      <c r="H69" s="65"/>
      <c r="I69" s="60"/>
      <c r="J69" s="61"/>
      <c r="K69" s="126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</row>
    <row r="70" spans="1:220" s="29" customFormat="1" ht="51" x14ac:dyDescent="0.2">
      <c r="A70" s="18"/>
      <c r="B70" s="15"/>
      <c r="C70" s="44" t="s">
        <v>95</v>
      </c>
      <c r="D70" s="5" t="s">
        <v>204</v>
      </c>
      <c r="E70" s="7" t="s">
        <v>40</v>
      </c>
      <c r="F70" s="6">
        <v>2</v>
      </c>
      <c r="G70" s="10"/>
      <c r="H70" s="63">
        <f>F70*G70</f>
        <v>0</v>
      </c>
      <c r="I70" s="60"/>
      <c r="J70" s="61"/>
      <c r="K70" s="126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</row>
    <row r="71" spans="1:220" s="29" customFormat="1" x14ac:dyDescent="0.2">
      <c r="A71" s="18"/>
      <c r="B71" s="15"/>
      <c r="C71" s="44"/>
      <c r="D71" s="4" t="s">
        <v>82</v>
      </c>
      <c r="E71" s="51"/>
      <c r="F71" s="53"/>
      <c r="G71" s="50"/>
      <c r="H71" s="65"/>
      <c r="I71" s="60"/>
      <c r="J71" s="61"/>
      <c r="K71" s="126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</row>
    <row r="72" spans="1:220" s="29" customFormat="1" ht="38.25" x14ac:dyDescent="0.2">
      <c r="A72" s="18"/>
      <c r="B72" s="15"/>
      <c r="C72" s="44" t="s">
        <v>96</v>
      </c>
      <c r="D72" s="5" t="s">
        <v>186</v>
      </c>
      <c r="E72" s="7" t="s">
        <v>40</v>
      </c>
      <c r="F72" s="6">
        <v>1</v>
      </c>
      <c r="G72" s="10"/>
      <c r="H72" s="63">
        <f>F72*G72</f>
        <v>0</v>
      </c>
      <c r="I72" s="60"/>
      <c r="J72" s="61"/>
      <c r="K72" s="126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</row>
    <row r="73" spans="1:220" s="29" customFormat="1" ht="25.5" x14ac:dyDescent="0.2">
      <c r="A73" s="18"/>
      <c r="B73" s="15"/>
      <c r="C73" s="44" t="s">
        <v>185</v>
      </c>
      <c r="D73" s="5" t="s">
        <v>216</v>
      </c>
      <c r="E73" s="7" t="s">
        <v>40</v>
      </c>
      <c r="F73" s="6">
        <v>1</v>
      </c>
      <c r="G73" s="10"/>
      <c r="H73" s="63">
        <f>F73*G73</f>
        <v>0</v>
      </c>
      <c r="I73" s="60"/>
      <c r="J73" s="61"/>
      <c r="K73" s="126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</row>
    <row r="74" spans="1:220" s="29" customFormat="1" x14ac:dyDescent="0.2">
      <c r="A74" s="18"/>
      <c r="B74" s="15"/>
      <c r="C74" s="44"/>
      <c r="D74" s="4" t="s">
        <v>191</v>
      </c>
      <c r="E74" s="51"/>
      <c r="F74" s="53"/>
      <c r="G74" s="50"/>
      <c r="H74" s="65"/>
      <c r="I74" s="60"/>
      <c r="J74" s="61"/>
      <c r="K74" s="126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</row>
    <row r="75" spans="1:220" s="29" customFormat="1" ht="51" x14ac:dyDescent="0.2">
      <c r="A75" s="18"/>
      <c r="B75" s="15"/>
      <c r="C75" s="44" t="s">
        <v>100</v>
      </c>
      <c r="D75" s="5" t="s">
        <v>230</v>
      </c>
      <c r="E75" s="7" t="s">
        <v>40</v>
      </c>
      <c r="F75" s="6">
        <v>3</v>
      </c>
      <c r="G75" s="10"/>
      <c r="H75" s="63">
        <f>F75*G75</f>
        <v>0</v>
      </c>
      <c r="I75" s="60"/>
      <c r="J75" s="61"/>
      <c r="K75" s="126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</row>
    <row r="76" spans="1:220" ht="15.75" customHeight="1" x14ac:dyDescent="0.2">
      <c r="C76" s="83"/>
      <c r="D76" s="89" t="s">
        <v>97</v>
      </c>
      <c r="E76" s="90"/>
      <c r="F76" s="91"/>
      <c r="G76" s="92"/>
      <c r="H76" s="93"/>
      <c r="I76" s="112">
        <f>SUM(H70:H75)</f>
        <v>0</v>
      </c>
      <c r="J76" s="113" t="e">
        <f>I76/$H$161</f>
        <v>#DIV/0!</v>
      </c>
      <c r="K76" s="126"/>
    </row>
    <row r="77" spans="1:220" s="34" customFormat="1" ht="15" customHeight="1" x14ac:dyDescent="0.3">
      <c r="A77" s="32"/>
      <c r="B77" s="33"/>
      <c r="C77" s="67" t="s">
        <v>98</v>
      </c>
      <c r="D77" s="77" t="s">
        <v>99</v>
      </c>
      <c r="E77" s="77"/>
      <c r="F77" s="78"/>
      <c r="G77" s="75"/>
      <c r="H77" s="81"/>
      <c r="I77" s="110"/>
      <c r="J77" s="111"/>
      <c r="K77" s="124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</row>
    <row r="78" spans="1:220" ht="15" customHeight="1" x14ac:dyDescent="0.2">
      <c r="C78" s="44"/>
      <c r="D78" s="8" t="s">
        <v>78</v>
      </c>
      <c r="E78" s="7"/>
      <c r="F78" s="6"/>
      <c r="G78" s="10"/>
      <c r="H78" s="63"/>
      <c r="I78" s="60"/>
      <c r="J78" s="61"/>
      <c r="K78" s="126"/>
    </row>
    <row r="79" spans="1:220" s="16" customFormat="1" ht="25.5" x14ac:dyDescent="0.2">
      <c r="B79" s="15"/>
      <c r="C79" s="44" t="s">
        <v>100</v>
      </c>
      <c r="D79" s="5" t="s">
        <v>101</v>
      </c>
      <c r="E79" s="7" t="s">
        <v>102</v>
      </c>
      <c r="F79" s="6">
        <v>1</v>
      </c>
      <c r="G79" s="10"/>
      <c r="H79" s="63">
        <f t="shared" ref="H79:H84" si="1">F79*G79</f>
        <v>0</v>
      </c>
      <c r="I79" s="60"/>
      <c r="J79" s="61"/>
      <c r="K79" s="126"/>
    </row>
    <row r="80" spans="1:220" ht="25.5" x14ac:dyDescent="0.2">
      <c r="C80" s="44" t="s">
        <v>103</v>
      </c>
      <c r="D80" s="9" t="s">
        <v>104</v>
      </c>
      <c r="E80" s="7" t="s">
        <v>57</v>
      </c>
      <c r="F80" s="6">
        <v>6</v>
      </c>
      <c r="G80" s="10"/>
      <c r="H80" s="63">
        <f t="shared" si="1"/>
        <v>0</v>
      </c>
      <c r="I80" s="60"/>
      <c r="J80" s="61"/>
      <c r="K80" s="126"/>
    </row>
    <row r="81" spans="1:220" x14ac:dyDescent="0.2">
      <c r="C81" s="44" t="s">
        <v>105</v>
      </c>
      <c r="D81" s="9" t="s">
        <v>167</v>
      </c>
      <c r="E81" s="7" t="s">
        <v>40</v>
      </c>
      <c r="F81" s="6">
        <v>1</v>
      </c>
      <c r="G81" s="10"/>
      <c r="H81" s="63">
        <f t="shared" si="1"/>
        <v>0</v>
      </c>
      <c r="I81" s="60"/>
      <c r="J81" s="61"/>
      <c r="K81" s="126"/>
    </row>
    <row r="82" spans="1:220" x14ac:dyDescent="0.2">
      <c r="C82" s="44" t="s">
        <v>182</v>
      </c>
      <c r="D82" s="9" t="s">
        <v>184</v>
      </c>
      <c r="E82" s="7" t="s">
        <v>40</v>
      </c>
      <c r="F82" s="6">
        <v>1</v>
      </c>
      <c r="G82" s="10"/>
      <c r="H82" s="63">
        <f t="shared" si="1"/>
        <v>0</v>
      </c>
      <c r="I82" s="60"/>
      <c r="J82" s="61"/>
      <c r="K82" s="126"/>
    </row>
    <row r="83" spans="1:220" ht="25.5" x14ac:dyDescent="0.2">
      <c r="C83" s="44" t="s">
        <v>183</v>
      </c>
      <c r="D83" s="9" t="s">
        <v>197</v>
      </c>
      <c r="E83" s="7" t="s">
        <v>40</v>
      </c>
      <c r="F83" s="6">
        <v>1</v>
      </c>
      <c r="G83" s="10"/>
      <c r="H83" s="63">
        <f t="shared" si="1"/>
        <v>0</v>
      </c>
      <c r="I83" s="60"/>
      <c r="J83" s="61"/>
      <c r="K83" s="126"/>
    </row>
    <row r="84" spans="1:220" ht="25.5" x14ac:dyDescent="0.2">
      <c r="C84" s="44" t="s">
        <v>192</v>
      </c>
      <c r="D84" s="9" t="s">
        <v>193</v>
      </c>
      <c r="E84" s="7" t="s">
        <v>40</v>
      </c>
      <c r="F84" s="6">
        <v>3</v>
      </c>
      <c r="G84" s="10"/>
      <c r="H84" s="63">
        <f t="shared" si="1"/>
        <v>0</v>
      </c>
      <c r="I84" s="60"/>
      <c r="J84" s="61"/>
      <c r="K84" s="126"/>
    </row>
    <row r="85" spans="1:220" ht="15.75" customHeight="1" x14ac:dyDescent="0.2">
      <c r="C85" s="83"/>
      <c r="D85" s="89" t="s">
        <v>106</v>
      </c>
      <c r="E85" s="90"/>
      <c r="F85" s="91"/>
      <c r="G85" s="92"/>
      <c r="H85" s="93"/>
      <c r="I85" s="112">
        <f>SUM(H79:H84)</f>
        <v>0</v>
      </c>
      <c r="J85" s="113" t="e">
        <f>I85/$H$161</f>
        <v>#DIV/0!</v>
      </c>
      <c r="K85" s="126"/>
    </row>
    <row r="86" spans="1:220" s="34" customFormat="1" ht="15.75" customHeight="1" x14ac:dyDescent="0.3">
      <c r="A86" s="32"/>
      <c r="B86" s="33"/>
      <c r="C86" s="67" t="s">
        <v>107</v>
      </c>
      <c r="D86" s="77" t="s">
        <v>108</v>
      </c>
      <c r="E86" s="77"/>
      <c r="F86" s="78"/>
      <c r="G86" s="75"/>
      <c r="H86" s="81"/>
      <c r="I86" s="110"/>
      <c r="J86" s="111"/>
      <c r="K86" s="124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</row>
    <row r="87" spans="1:220" s="30" customFormat="1" ht="15.75" customHeight="1" x14ac:dyDescent="0.2">
      <c r="A87" s="22"/>
      <c r="B87" s="24"/>
      <c r="C87" s="44"/>
      <c r="D87" s="4" t="s">
        <v>109</v>
      </c>
      <c r="E87" s="51"/>
      <c r="F87" s="52"/>
      <c r="G87" s="54"/>
      <c r="H87" s="66"/>
      <c r="I87" s="94"/>
      <c r="J87" s="95"/>
      <c r="K87" s="129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</row>
    <row r="88" spans="1:220" ht="51" x14ac:dyDescent="0.2">
      <c r="C88" s="44" t="s">
        <v>110</v>
      </c>
      <c r="D88" s="5" t="s">
        <v>111</v>
      </c>
      <c r="E88" s="7" t="s">
        <v>20</v>
      </c>
      <c r="F88" s="6">
        <f>(72*3)+(25*16)</f>
        <v>616</v>
      </c>
      <c r="G88" s="10"/>
      <c r="H88" s="63">
        <f>F88*G88</f>
        <v>0</v>
      </c>
      <c r="I88" s="60"/>
      <c r="J88" s="61"/>
      <c r="K88" s="126"/>
    </row>
    <row r="89" spans="1:220" ht="19.5" customHeight="1" x14ac:dyDescent="0.2">
      <c r="C89" s="44" t="s">
        <v>112</v>
      </c>
      <c r="D89" s="5" t="s">
        <v>113</v>
      </c>
      <c r="E89" s="7" t="s">
        <v>20</v>
      </c>
      <c r="F89" s="6">
        <v>20</v>
      </c>
      <c r="G89" s="10"/>
      <c r="H89" s="63">
        <f>F89*G89</f>
        <v>0</v>
      </c>
      <c r="I89" s="60"/>
      <c r="J89" s="61"/>
      <c r="K89" s="126"/>
    </row>
    <row r="90" spans="1:220" s="30" customFormat="1" x14ac:dyDescent="0.2">
      <c r="A90" s="22"/>
      <c r="B90" s="24"/>
      <c r="C90" s="44"/>
      <c r="D90" s="4" t="s">
        <v>114</v>
      </c>
      <c r="E90" s="51"/>
      <c r="F90" s="52"/>
      <c r="G90" s="54"/>
      <c r="H90" s="66"/>
      <c r="I90" s="94"/>
      <c r="J90" s="95"/>
      <c r="K90" s="129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</row>
    <row r="91" spans="1:220" ht="63.75" x14ac:dyDescent="0.2">
      <c r="C91" s="44" t="s">
        <v>115</v>
      </c>
      <c r="D91" s="5" t="s">
        <v>116</v>
      </c>
      <c r="E91" s="7" t="s">
        <v>20</v>
      </c>
      <c r="F91" s="6">
        <f>54.52*3</f>
        <v>163.56</v>
      </c>
      <c r="G91" s="10"/>
      <c r="H91" s="63">
        <f>F91*G91</f>
        <v>0</v>
      </c>
      <c r="I91" s="60"/>
      <c r="J91" s="61"/>
      <c r="K91" s="126"/>
    </row>
    <row r="92" spans="1:220" ht="15.75" customHeight="1" x14ac:dyDescent="0.2">
      <c r="C92" s="83"/>
      <c r="D92" s="89" t="s">
        <v>117</v>
      </c>
      <c r="E92" s="90"/>
      <c r="F92" s="91"/>
      <c r="G92" s="92"/>
      <c r="H92" s="93"/>
      <c r="I92" s="112">
        <f>SUM(H88:H91)</f>
        <v>0</v>
      </c>
      <c r="J92" s="113" t="e">
        <f>I92/$H$161</f>
        <v>#DIV/0!</v>
      </c>
      <c r="K92" s="126"/>
    </row>
    <row r="93" spans="1:220" s="34" customFormat="1" ht="15" customHeight="1" x14ac:dyDescent="0.3">
      <c r="A93" s="32"/>
      <c r="B93" s="33"/>
      <c r="C93" s="67" t="s">
        <v>118</v>
      </c>
      <c r="D93" s="77" t="s">
        <v>119</v>
      </c>
      <c r="E93" s="77"/>
      <c r="F93" s="78"/>
      <c r="G93" s="82"/>
      <c r="H93" s="81"/>
      <c r="I93" s="110"/>
      <c r="J93" s="111"/>
      <c r="K93" s="124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</row>
    <row r="94" spans="1:220" x14ac:dyDescent="0.2">
      <c r="C94" s="44" t="s">
        <v>259</v>
      </c>
      <c r="D94" s="9" t="s">
        <v>120</v>
      </c>
      <c r="E94" s="7" t="s">
        <v>121</v>
      </c>
      <c r="F94" s="6">
        <v>54</v>
      </c>
      <c r="G94" s="10"/>
      <c r="H94" s="63">
        <f t="shared" ref="H94:H126" si="2">F94*G94</f>
        <v>0</v>
      </c>
      <c r="I94" s="60"/>
      <c r="J94" s="61"/>
      <c r="K94" s="126"/>
    </row>
    <row r="95" spans="1:220" ht="25.5" x14ac:dyDescent="0.2">
      <c r="C95" s="44" t="s">
        <v>260</v>
      </c>
      <c r="D95" s="9" t="s">
        <v>222</v>
      </c>
      <c r="E95" s="7" t="s">
        <v>121</v>
      </c>
      <c r="F95" s="6">
        <v>39</v>
      </c>
      <c r="G95" s="10"/>
      <c r="H95" s="63">
        <f t="shared" si="2"/>
        <v>0</v>
      </c>
      <c r="I95" s="60"/>
      <c r="J95" s="61"/>
      <c r="K95" s="126"/>
    </row>
    <row r="96" spans="1:220" x14ac:dyDescent="0.2">
      <c r="C96" s="44" t="s">
        <v>261</v>
      </c>
      <c r="D96" s="9" t="s">
        <v>122</v>
      </c>
      <c r="E96" s="7" t="s">
        <v>121</v>
      </c>
      <c r="F96" s="6">
        <v>76</v>
      </c>
      <c r="G96" s="10"/>
      <c r="H96" s="63">
        <f t="shared" si="2"/>
        <v>0</v>
      </c>
      <c r="I96" s="60"/>
      <c r="J96" s="61"/>
      <c r="K96" s="126"/>
    </row>
    <row r="97" spans="3:11" x14ac:dyDescent="0.2">
      <c r="C97" s="44" t="s">
        <v>262</v>
      </c>
      <c r="D97" s="9" t="s">
        <v>217</v>
      </c>
      <c r="E97" s="7" t="s">
        <v>123</v>
      </c>
      <c r="F97" s="6">
        <v>32</v>
      </c>
      <c r="G97" s="10"/>
      <c r="H97" s="63">
        <f t="shared" si="2"/>
        <v>0</v>
      </c>
      <c r="I97" s="60"/>
      <c r="J97" s="61"/>
      <c r="K97" s="126"/>
    </row>
    <row r="98" spans="3:11" x14ac:dyDescent="0.2">
      <c r="C98" s="44" t="s">
        <v>263</v>
      </c>
      <c r="D98" s="9" t="s">
        <v>168</v>
      </c>
      <c r="E98" s="7" t="s">
        <v>123</v>
      </c>
      <c r="F98" s="6">
        <v>29</v>
      </c>
      <c r="G98" s="10"/>
      <c r="H98" s="63">
        <f t="shared" si="2"/>
        <v>0</v>
      </c>
      <c r="I98" s="60"/>
      <c r="J98" s="61"/>
      <c r="K98" s="126"/>
    </row>
    <row r="99" spans="3:11" x14ac:dyDescent="0.2">
      <c r="C99" s="44" t="s">
        <v>264</v>
      </c>
      <c r="D99" s="9" t="s">
        <v>124</v>
      </c>
      <c r="E99" s="7" t="s">
        <v>123</v>
      </c>
      <c r="F99" s="6">
        <v>15</v>
      </c>
      <c r="G99" s="10"/>
      <c r="H99" s="63">
        <f t="shared" si="2"/>
        <v>0</v>
      </c>
      <c r="I99" s="60"/>
      <c r="J99" s="61"/>
      <c r="K99" s="126"/>
    </row>
    <row r="100" spans="3:11" x14ac:dyDescent="0.2">
      <c r="C100" s="44" t="s">
        <v>265</v>
      </c>
      <c r="D100" s="9" t="s">
        <v>125</v>
      </c>
      <c r="E100" s="7" t="s">
        <v>123</v>
      </c>
      <c r="F100" s="6">
        <v>48</v>
      </c>
      <c r="G100" s="10"/>
      <c r="H100" s="63">
        <f t="shared" si="2"/>
        <v>0</v>
      </c>
      <c r="I100" s="60"/>
      <c r="J100" s="61"/>
      <c r="K100" s="126"/>
    </row>
    <row r="101" spans="3:11" ht="25.5" x14ac:dyDescent="0.2">
      <c r="C101" s="44" t="s">
        <v>266</v>
      </c>
      <c r="D101" s="9" t="s">
        <v>126</v>
      </c>
      <c r="E101" s="7" t="s">
        <v>123</v>
      </c>
      <c r="F101" s="6">
        <v>65</v>
      </c>
      <c r="G101" s="10"/>
      <c r="H101" s="63">
        <f t="shared" si="2"/>
        <v>0</v>
      </c>
      <c r="I101" s="60"/>
      <c r="J101" s="61"/>
      <c r="K101" s="126"/>
    </row>
    <row r="102" spans="3:11" ht="28.5" customHeight="1" x14ac:dyDescent="0.2">
      <c r="C102" s="234" t="s">
        <v>267</v>
      </c>
      <c r="D102" s="235" t="s">
        <v>293</v>
      </c>
      <c r="E102" s="236" t="s">
        <v>123</v>
      </c>
      <c r="F102" s="237">
        <v>22</v>
      </c>
      <c r="G102" s="238"/>
      <c r="H102" s="239">
        <f t="shared" si="2"/>
        <v>0</v>
      </c>
      <c r="I102" s="60"/>
      <c r="J102" s="61"/>
      <c r="K102" s="126"/>
    </row>
    <row r="103" spans="3:11" x14ac:dyDescent="0.2">
      <c r="C103" s="44" t="s">
        <v>268</v>
      </c>
      <c r="D103" s="9" t="s">
        <v>127</v>
      </c>
      <c r="E103" s="7" t="s">
        <v>121</v>
      </c>
      <c r="F103" s="6">
        <v>5</v>
      </c>
      <c r="G103" s="10"/>
      <c r="H103" s="63">
        <f t="shared" si="2"/>
        <v>0</v>
      </c>
      <c r="I103" s="60"/>
      <c r="J103" s="61"/>
      <c r="K103" s="126"/>
    </row>
    <row r="104" spans="3:11" x14ac:dyDescent="0.2">
      <c r="C104" s="44" t="s">
        <v>269</v>
      </c>
      <c r="D104" s="9" t="s">
        <v>128</v>
      </c>
      <c r="E104" s="7" t="s">
        <v>121</v>
      </c>
      <c r="F104" s="6">
        <v>19</v>
      </c>
      <c r="G104" s="10"/>
      <c r="H104" s="63">
        <f t="shared" si="2"/>
        <v>0</v>
      </c>
      <c r="I104" s="60"/>
      <c r="J104" s="61"/>
      <c r="K104" s="126"/>
    </row>
    <row r="105" spans="3:11" x14ac:dyDescent="0.2">
      <c r="C105" s="44" t="s">
        <v>270</v>
      </c>
      <c r="D105" s="9" t="s">
        <v>129</v>
      </c>
      <c r="E105" s="7" t="s">
        <v>121</v>
      </c>
      <c r="F105" s="6">
        <v>41</v>
      </c>
      <c r="G105" s="10"/>
      <c r="H105" s="63">
        <f t="shared" si="2"/>
        <v>0</v>
      </c>
      <c r="I105" s="60"/>
      <c r="J105" s="61"/>
      <c r="K105" s="126"/>
    </row>
    <row r="106" spans="3:11" ht="25.5" x14ac:dyDescent="0.2">
      <c r="C106" s="44" t="s">
        <v>271</v>
      </c>
      <c r="D106" s="9" t="s">
        <v>223</v>
      </c>
      <c r="E106" s="7" t="s">
        <v>121</v>
      </c>
      <c r="F106" s="6">
        <v>29</v>
      </c>
      <c r="G106" s="10"/>
      <c r="H106" s="63">
        <f t="shared" si="2"/>
        <v>0</v>
      </c>
      <c r="I106" s="60"/>
      <c r="J106" s="61"/>
      <c r="K106" s="126"/>
    </row>
    <row r="107" spans="3:11" x14ac:dyDescent="0.2">
      <c r="C107" s="44" t="s">
        <v>272</v>
      </c>
      <c r="D107" s="9" t="s">
        <v>224</v>
      </c>
      <c r="E107" s="7" t="s">
        <v>121</v>
      </c>
      <c r="F107" s="6">
        <v>12</v>
      </c>
      <c r="G107" s="10"/>
      <c r="H107" s="63">
        <f t="shared" si="2"/>
        <v>0</v>
      </c>
      <c r="I107" s="60"/>
      <c r="J107" s="61"/>
      <c r="K107" s="126"/>
    </row>
    <row r="108" spans="3:11" ht="25.5" x14ac:dyDescent="0.2">
      <c r="C108" s="44" t="s">
        <v>292</v>
      </c>
      <c r="D108" s="9" t="s">
        <v>225</v>
      </c>
      <c r="E108" s="7" t="s">
        <v>121</v>
      </c>
      <c r="F108" s="6">
        <v>12</v>
      </c>
      <c r="G108" s="10"/>
      <c r="H108" s="63">
        <f t="shared" si="2"/>
        <v>0</v>
      </c>
      <c r="I108" s="60"/>
      <c r="J108" s="61"/>
      <c r="K108" s="126"/>
    </row>
    <row r="109" spans="3:11" x14ac:dyDescent="0.2">
      <c r="C109" s="44" t="s">
        <v>273</v>
      </c>
      <c r="D109" s="4" t="s">
        <v>130</v>
      </c>
      <c r="E109" s="7"/>
      <c r="F109" s="6"/>
      <c r="G109" s="10"/>
      <c r="H109" s="63">
        <f t="shared" si="2"/>
        <v>0</v>
      </c>
      <c r="I109" s="60"/>
      <c r="J109" s="61"/>
      <c r="K109" s="126"/>
    </row>
    <row r="110" spans="3:11" x14ac:dyDescent="0.2">
      <c r="C110" s="44" t="s">
        <v>274</v>
      </c>
      <c r="D110" s="9" t="s">
        <v>131</v>
      </c>
      <c r="E110" s="7" t="s">
        <v>123</v>
      </c>
      <c r="F110" s="6">
        <v>67</v>
      </c>
      <c r="G110" s="10"/>
      <c r="H110" s="63">
        <f t="shared" si="2"/>
        <v>0</v>
      </c>
      <c r="I110" s="60"/>
      <c r="J110" s="61"/>
      <c r="K110" s="126"/>
    </row>
    <row r="111" spans="3:11" ht="25.5" x14ac:dyDescent="0.2">
      <c r="C111" s="44" t="s">
        <v>275</v>
      </c>
      <c r="D111" s="9" t="s">
        <v>132</v>
      </c>
      <c r="E111" s="7" t="s">
        <v>123</v>
      </c>
      <c r="F111" s="6">
        <v>24</v>
      </c>
      <c r="G111" s="10"/>
      <c r="H111" s="63">
        <f t="shared" si="2"/>
        <v>0</v>
      </c>
      <c r="I111" s="60"/>
      <c r="J111" s="61"/>
      <c r="K111" s="126"/>
    </row>
    <row r="112" spans="3:11" ht="25.5" x14ac:dyDescent="0.2">
      <c r="C112" s="44" t="s">
        <v>276</v>
      </c>
      <c r="D112" s="9" t="s">
        <v>133</v>
      </c>
      <c r="E112" s="7" t="s">
        <v>123</v>
      </c>
      <c r="F112" s="6">
        <v>32</v>
      </c>
      <c r="G112" s="10"/>
      <c r="H112" s="63">
        <f t="shared" si="2"/>
        <v>0</v>
      </c>
      <c r="I112" s="60"/>
      <c r="J112" s="61"/>
      <c r="K112" s="126"/>
    </row>
    <row r="113" spans="2:11" x14ac:dyDescent="0.2">
      <c r="C113" s="44" t="s">
        <v>278</v>
      </c>
      <c r="D113" s="9" t="s">
        <v>134</v>
      </c>
      <c r="E113" s="7" t="s">
        <v>121</v>
      </c>
      <c r="F113" s="6">
        <v>17</v>
      </c>
      <c r="G113" s="10"/>
      <c r="H113" s="63">
        <f t="shared" si="2"/>
        <v>0</v>
      </c>
      <c r="I113" s="60"/>
      <c r="J113" s="61"/>
      <c r="K113" s="126"/>
    </row>
    <row r="114" spans="2:11" x14ac:dyDescent="0.2">
      <c r="C114" s="44" t="s">
        <v>277</v>
      </c>
      <c r="D114" s="4" t="s">
        <v>169</v>
      </c>
      <c r="E114" s="7"/>
      <c r="F114" s="6"/>
      <c r="G114" s="10"/>
      <c r="H114" s="63">
        <f t="shared" si="2"/>
        <v>0</v>
      </c>
      <c r="I114" s="60"/>
      <c r="J114" s="61"/>
      <c r="K114" s="126"/>
    </row>
    <row r="115" spans="2:11" ht="25.5" x14ac:dyDescent="0.2">
      <c r="C115" s="44" t="s">
        <v>279</v>
      </c>
      <c r="D115" s="132" t="s">
        <v>174</v>
      </c>
      <c r="E115" s="133" t="s">
        <v>123</v>
      </c>
      <c r="F115" s="134">
        <v>108</v>
      </c>
      <c r="G115" s="135"/>
      <c r="H115" s="63">
        <f t="shared" si="2"/>
        <v>0</v>
      </c>
      <c r="I115" s="60"/>
      <c r="J115" s="61"/>
      <c r="K115" s="126"/>
    </row>
    <row r="116" spans="2:11" ht="25.5" x14ac:dyDescent="0.2">
      <c r="C116" s="44" t="s">
        <v>280</v>
      </c>
      <c r="D116" s="132" t="s">
        <v>175</v>
      </c>
      <c r="E116" s="133" t="s">
        <v>123</v>
      </c>
      <c r="F116" s="134">
        <v>96</v>
      </c>
      <c r="G116" s="135"/>
      <c r="H116" s="63">
        <f t="shared" si="2"/>
        <v>0</v>
      </c>
      <c r="I116" s="60"/>
      <c r="J116" s="61"/>
      <c r="K116" s="126"/>
    </row>
    <row r="117" spans="2:11" ht="25.5" x14ac:dyDescent="0.2">
      <c r="C117" s="44" t="s">
        <v>281</v>
      </c>
      <c r="D117" s="132" t="s">
        <v>228</v>
      </c>
      <c r="E117" s="136" t="s">
        <v>123</v>
      </c>
      <c r="F117" s="137">
        <v>120</v>
      </c>
      <c r="G117" s="135"/>
      <c r="H117" s="63">
        <f t="shared" si="2"/>
        <v>0</v>
      </c>
      <c r="I117" s="60"/>
      <c r="J117" s="61"/>
      <c r="K117" s="126"/>
    </row>
    <row r="118" spans="2:11" ht="25.5" x14ac:dyDescent="0.2">
      <c r="C118" s="44" t="s">
        <v>282</v>
      </c>
      <c r="D118" s="132" t="s">
        <v>229</v>
      </c>
      <c r="E118" s="136" t="s">
        <v>123</v>
      </c>
      <c r="F118" s="137">
        <v>120</v>
      </c>
      <c r="G118" s="135"/>
      <c r="H118" s="63">
        <f t="shared" si="2"/>
        <v>0</v>
      </c>
      <c r="I118" s="60"/>
      <c r="J118" s="61"/>
      <c r="K118" s="126"/>
    </row>
    <row r="119" spans="2:11" ht="25.5" x14ac:dyDescent="0.2">
      <c r="C119" s="44" t="s">
        <v>283</v>
      </c>
      <c r="D119" s="132" t="s">
        <v>291</v>
      </c>
      <c r="E119" s="136" t="s">
        <v>123</v>
      </c>
      <c r="F119" s="137">
        <v>120</v>
      </c>
      <c r="G119" s="135"/>
      <c r="H119" s="63">
        <f t="shared" si="2"/>
        <v>0</v>
      </c>
      <c r="I119" s="60"/>
      <c r="J119" s="61"/>
      <c r="K119" s="126"/>
    </row>
    <row r="120" spans="2:11" ht="38.25" x14ac:dyDescent="0.2">
      <c r="C120" s="44" t="s">
        <v>284</v>
      </c>
      <c r="D120" s="132" t="s">
        <v>170</v>
      </c>
      <c r="E120" s="136" t="s">
        <v>123</v>
      </c>
      <c r="F120" s="137">
        <v>220</v>
      </c>
      <c r="G120" s="135"/>
      <c r="H120" s="63">
        <f t="shared" si="2"/>
        <v>0</v>
      </c>
      <c r="I120" s="60"/>
      <c r="J120" s="61"/>
      <c r="K120" s="126"/>
    </row>
    <row r="121" spans="2:11" ht="25.5" x14ac:dyDescent="0.2">
      <c r="C121" s="44" t="s">
        <v>285</v>
      </c>
      <c r="D121" s="132" t="s">
        <v>171</v>
      </c>
      <c r="E121" s="136" t="s">
        <v>172</v>
      </c>
      <c r="F121" s="134">
        <v>1</v>
      </c>
      <c r="G121" s="138"/>
      <c r="H121" s="63">
        <f t="shared" si="2"/>
        <v>0</v>
      </c>
      <c r="I121" s="60"/>
      <c r="J121" s="61"/>
      <c r="K121" s="126"/>
    </row>
    <row r="122" spans="2:11" x14ac:dyDescent="0.2">
      <c r="C122" s="44" t="s">
        <v>286</v>
      </c>
      <c r="D122" s="132" t="s">
        <v>173</v>
      </c>
      <c r="E122" s="136" t="s">
        <v>172</v>
      </c>
      <c r="F122" s="137">
        <v>1</v>
      </c>
      <c r="G122" s="138"/>
      <c r="H122" s="63">
        <f t="shared" si="2"/>
        <v>0</v>
      </c>
      <c r="I122" s="60"/>
      <c r="J122" s="61"/>
      <c r="K122" s="126"/>
    </row>
    <row r="123" spans="2:11" x14ac:dyDescent="0.2">
      <c r="C123" s="44" t="s">
        <v>287</v>
      </c>
      <c r="D123" s="4" t="s">
        <v>135</v>
      </c>
      <c r="E123" s="7"/>
      <c r="F123" s="6"/>
      <c r="G123" s="10"/>
      <c r="H123" s="63">
        <f t="shared" si="2"/>
        <v>0</v>
      </c>
      <c r="I123" s="60"/>
      <c r="J123" s="61"/>
      <c r="K123" s="126"/>
    </row>
    <row r="124" spans="2:11" ht="25.5" x14ac:dyDescent="0.2">
      <c r="C124" s="44" t="s">
        <v>288</v>
      </c>
      <c r="D124" s="9" t="s">
        <v>226</v>
      </c>
      <c r="E124" s="7" t="s">
        <v>40</v>
      </c>
      <c r="F124" s="6">
        <v>26</v>
      </c>
      <c r="G124" s="10"/>
      <c r="H124" s="63">
        <f t="shared" si="2"/>
        <v>0</v>
      </c>
      <c r="I124" s="60"/>
      <c r="J124" s="61"/>
      <c r="K124" s="126"/>
    </row>
    <row r="125" spans="2:11" ht="25.5" x14ac:dyDescent="0.2">
      <c r="C125" s="44" t="s">
        <v>289</v>
      </c>
      <c r="D125" s="9" t="s">
        <v>227</v>
      </c>
      <c r="E125" s="7" t="s">
        <v>40</v>
      </c>
      <c r="F125" s="6">
        <v>12</v>
      </c>
      <c r="G125" s="10"/>
      <c r="H125" s="63">
        <f t="shared" si="2"/>
        <v>0</v>
      </c>
      <c r="I125" s="60"/>
      <c r="J125" s="61"/>
      <c r="K125" s="126"/>
    </row>
    <row r="126" spans="2:11" x14ac:dyDescent="0.2">
      <c r="C126" s="44" t="s">
        <v>290</v>
      </c>
      <c r="D126" s="9" t="s">
        <v>136</v>
      </c>
      <c r="E126" s="7" t="s">
        <v>40</v>
      </c>
      <c r="F126" s="6">
        <v>3</v>
      </c>
      <c r="G126" s="10"/>
      <c r="H126" s="63">
        <f t="shared" si="2"/>
        <v>0</v>
      </c>
      <c r="I126" s="60"/>
      <c r="J126" s="61"/>
      <c r="K126" s="126"/>
    </row>
    <row r="127" spans="2:11" ht="15.75" customHeight="1" x14ac:dyDescent="0.2">
      <c r="C127" s="83"/>
      <c r="D127" s="89" t="s">
        <v>137</v>
      </c>
      <c r="E127" s="90"/>
      <c r="F127" s="91"/>
      <c r="G127" s="92"/>
      <c r="H127" s="93"/>
      <c r="I127" s="112">
        <f>SUM(H94:H126)</f>
        <v>0</v>
      </c>
      <c r="J127" s="113" t="e">
        <f>I127/$H$161</f>
        <v>#DIV/0!</v>
      </c>
      <c r="K127" s="126"/>
    </row>
    <row r="128" spans="2:11" s="35" customFormat="1" ht="18.75" x14ac:dyDescent="0.2">
      <c r="B128" s="33"/>
      <c r="C128" s="67" t="s">
        <v>138</v>
      </c>
      <c r="D128" s="77" t="s">
        <v>139</v>
      </c>
      <c r="E128" s="77"/>
      <c r="F128" s="78"/>
      <c r="G128" s="82"/>
      <c r="H128" s="81"/>
      <c r="I128" s="110"/>
      <c r="J128" s="111"/>
      <c r="K128" s="124"/>
    </row>
    <row r="129" spans="2:11" s="16" customFormat="1" x14ac:dyDescent="0.2">
      <c r="B129" s="15"/>
      <c r="C129" s="44"/>
      <c r="D129" s="8" t="s">
        <v>140</v>
      </c>
      <c r="E129" s="7"/>
      <c r="F129" s="6"/>
      <c r="G129" s="10"/>
      <c r="H129" s="63"/>
      <c r="I129" s="60"/>
      <c r="J129" s="61"/>
      <c r="K129" s="126"/>
    </row>
    <row r="130" spans="2:11" s="16" customFormat="1" x14ac:dyDescent="0.2">
      <c r="B130" s="15"/>
      <c r="C130" s="44"/>
      <c r="D130" s="8" t="s">
        <v>82</v>
      </c>
      <c r="E130" s="7"/>
      <c r="F130" s="6"/>
      <c r="G130" s="10"/>
      <c r="H130" s="63"/>
      <c r="I130" s="60"/>
      <c r="J130" s="61"/>
      <c r="K130" s="126"/>
    </row>
    <row r="131" spans="2:11" s="16" customFormat="1" ht="25.5" x14ac:dyDescent="0.2">
      <c r="B131" s="15"/>
      <c r="C131" s="44" t="s">
        <v>141</v>
      </c>
      <c r="D131" s="9" t="s">
        <v>142</v>
      </c>
      <c r="E131" s="7" t="s">
        <v>40</v>
      </c>
      <c r="F131" s="6">
        <v>2</v>
      </c>
      <c r="G131" s="10"/>
      <c r="H131" s="63">
        <f>F131*G131</f>
        <v>0</v>
      </c>
      <c r="I131" s="60"/>
      <c r="J131" s="61"/>
      <c r="K131" s="126"/>
    </row>
    <row r="132" spans="2:11" s="16" customFormat="1" x14ac:dyDescent="0.2">
      <c r="B132" s="15"/>
      <c r="C132" s="44"/>
      <c r="D132" s="8" t="s">
        <v>143</v>
      </c>
      <c r="E132" s="7"/>
      <c r="F132" s="6"/>
      <c r="G132" s="10"/>
      <c r="H132" s="63"/>
      <c r="I132" s="60"/>
      <c r="J132" s="61"/>
      <c r="K132" s="126"/>
    </row>
    <row r="133" spans="2:11" s="16" customFormat="1" ht="25.5" x14ac:dyDescent="0.2">
      <c r="B133" s="15"/>
      <c r="C133" s="44" t="s">
        <v>144</v>
      </c>
      <c r="D133" s="9" t="s">
        <v>145</v>
      </c>
      <c r="E133" s="7" t="s">
        <v>40</v>
      </c>
      <c r="F133" s="6">
        <v>8</v>
      </c>
      <c r="G133" s="10"/>
      <c r="H133" s="63">
        <f>F133*G133</f>
        <v>0</v>
      </c>
      <c r="I133" s="60"/>
      <c r="J133" s="61"/>
      <c r="K133" s="126"/>
    </row>
    <row r="134" spans="2:11" s="16" customFormat="1" x14ac:dyDescent="0.2">
      <c r="B134" s="15"/>
      <c r="C134" s="44"/>
      <c r="D134" s="8" t="s">
        <v>146</v>
      </c>
      <c r="E134" s="7"/>
      <c r="F134" s="6"/>
      <c r="G134" s="10"/>
      <c r="H134" s="63"/>
      <c r="I134" s="60"/>
      <c r="J134" s="61"/>
      <c r="K134" s="126"/>
    </row>
    <row r="135" spans="2:11" s="16" customFormat="1" ht="25.5" x14ac:dyDescent="0.2">
      <c r="B135" s="15"/>
      <c r="C135" s="44" t="s">
        <v>147</v>
      </c>
      <c r="D135" s="9" t="s">
        <v>148</v>
      </c>
      <c r="E135" s="7" t="s">
        <v>40</v>
      </c>
      <c r="F135" s="6">
        <v>2</v>
      </c>
      <c r="G135" s="10"/>
      <c r="H135" s="63">
        <f>F135*G135</f>
        <v>0</v>
      </c>
      <c r="I135" s="60"/>
      <c r="J135" s="61"/>
      <c r="K135" s="126"/>
    </row>
    <row r="136" spans="2:11" s="16" customFormat="1" x14ac:dyDescent="0.2">
      <c r="B136" s="15"/>
      <c r="C136" s="44"/>
      <c r="D136" s="8" t="s">
        <v>149</v>
      </c>
      <c r="E136" s="7"/>
      <c r="F136" s="6"/>
      <c r="G136" s="10"/>
      <c r="H136" s="63"/>
      <c r="I136" s="60"/>
      <c r="J136" s="61"/>
      <c r="K136" s="126"/>
    </row>
    <row r="137" spans="2:11" s="16" customFormat="1" ht="30" x14ac:dyDescent="0.2">
      <c r="B137" s="15"/>
      <c r="C137" s="44" t="s">
        <v>150</v>
      </c>
      <c r="D137" s="11" t="s">
        <v>151</v>
      </c>
      <c r="E137" s="7" t="s">
        <v>40</v>
      </c>
      <c r="F137" s="6">
        <v>5</v>
      </c>
      <c r="G137" s="10"/>
      <c r="H137" s="63">
        <f>F137*G137</f>
        <v>0</v>
      </c>
      <c r="I137" s="60"/>
      <c r="J137" s="61"/>
      <c r="K137" s="126"/>
    </row>
    <row r="138" spans="2:11" s="16" customFormat="1" x14ac:dyDescent="0.2">
      <c r="B138" s="15"/>
      <c r="C138" s="44"/>
      <c r="D138" s="8" t="s">
        <v>177</v>
      </c>
      <c r="E138" s="7"/>
      <c r="F138" s="6"/>
      <c r="G138" s="10"/>
      <c r="H138" s="63"/>
      <c r="I138" s="60"/>
      <c r="J138" s="61"/>
      <c r="K138" s="126"/>
    </row>
    <row r="139" spans="2:11" s="16" customFormat="1" ht="15" x14ac:dyDescent="0.2">
      <c r="B139" s="15"/>
      <c r="C139" s="44" t="s">
        <v>176</v>
      </c>
      <c r="D139" s="11" t="s">
        <v>179</v>
      </c>
      <c r="E139" s="7" t="s">
        <v>40</v>
      </c>
      <c r="F139" s="6">
        <v>2</v>
      </c>
      <c r="G139" s="10"/>
      <c r="H139" s="63">
        <f>F139*G139</f>
        <v>0</v>
      </c>
      <c r="I139" s="60"/>
      <c r="J139" s="61"/>
      <c r="K139" s="126"/>
    </row>
    <row r="140" spans="2:11" s="16" customFormat="1" x14ac:dyDescent="0.2">
      <c r="B140" s="15"/>
      <c r="C140" s="44"/>
      <c r="D140" s="8" t="s">
        <v>180</v>
      </c>
      <c r="E140" s="7"/>
      <c r="F140" s="6"/>
      <c r="G140" s="10"/>
      <c r="H140" s="63"/>
      <c r="I140" s="60"/>
      <c r="J140" s="61"/>
      <c r="K140" s="130"/>
    </row>
    <row r="141" spans="2:11" s="16" customFormat="1" ht="30" x14ac:dyDescent="0.2">
      <c r="B141" s="15"/>
      <c r="C141" s="44" t="s">
        <v>178</v>
      </c>
      <c r="D141" s="11" t="s">
        <v>181</v>
      </c>
      <c r="E141" s="7" t="s">
        <v>40</v>
      </c>
      <c r="F141" s="6">
        <f>F131+F133+F135</f>
        <v>12</v>
      </c>
      <c r="G141" s="10"/>
      <c r="H141" s="63">
        <f>F141*G141</f>
        <v>0</v>
      </c>
      <c r="I141" s="60"/>
      <c r="J141" s="61"/>
      <c r="K141" s="130"/>
    </row>
    <row r="142" spans="2:11" ht="15.75" customHeight="1" x14ac:dyDescent="0.2">
      <c r="C142" s="83"/>
      <c r="D142" s="89" t="s">
        <v>152</v>
      </c>
      <c r="E142" s="90"/>
      <c r="F142" s="91"/>
      <c r="G142" s="92"/>
      <c r="H142" s="93"/>
      <c r="I142" s="112">
        <f>SUM(H129:H141)</f>
        <v>0</v>
      </c>
      <c r="J142" s="113" t="e">
        <f>I142/$H$161</f>
        <v>#DIV/0!</v>
      </c>
      <c r="K142" s="126"/>
    </row>
    <row r="143" spans="2:11" s="35" customFormat="1" ht="18.75" x14ac:dyDescent="0.2">
      <c r="B143" s="33"/>
      <c r="C143" s="67" t="s">
        <v>153</v>
      </c>
      <c r="D143" s="77" t="s">
        <v>154</v>
      </c>
      <c r="E143" s="77"/>
      <c r="F143" s="78"/>
      <c r="G143" s="82"/>
      <c r="H143" s="81"/>
      <c r="I143" s="110"/>
      <c r="J143" s="111"/>
      <c r="K143" s="124"/>
    </row>
    <row r="144" spans="2:11" s="16" customFormat="1" x14ac:dyDescent="0.2">
      <c r="B144" s="15"/>
      <c r="C144" s="44"/>
      <c r="D144" s="8" t="s">
        <v>155</v>
      </c>
      <c r="E144" s="7"/>
      <c r="F144" s="6"/>
      <c r="G144" s="10"/>
      <c r="H144" s="63"/>
      <c r="I144" s="60"/>
      <c r="J144" s="61"/>
      <c r="K144" s="126"/>
    </row>
    <row r="145" spans="2:11" s="16" customFormat="1" x14ac:dyDescent="0.2">
      <c r="B145" s="15"/>
      <c r="C145" s="44"/>
      <c r="D145" s="8" t="s">
        <v>156</v>
      </c>
      <c r="E145" s="7"/>
      <c r="F145" s="6"/>
      <c r="G145" s="10"/>
      <c r="H145" s="63"/>
      <c r="I145" s="60"/>
      <c r="J145" s="61"/>
      <c r="K145" s="126"/>
    </row>
    <row r="146" spans="2:11" ht="25.5" x14ac:dyDescent="0.2">
      <c r="C146" s="44" t="s">
        <v>157</v>
      </c>
      <c r="D146" s="9" t="s">
        <v>218</v>
      </c>
      <c r="E146" s="7" t="s">
        <v>40</v>
      </c>
      <c r="F146" s="6">
        <v>1</v>
      </c>
      <c r="G146" s="10"/>
      <c r="H146" s="63">
        <f>F146*G146</f>
        <v>0</v>
      </c>
      <c r="I146" s="60"/>
      <c r="J146" s="61"/>
      <c r="K146" s="126"/>
    </row>
    <row r="147" spans="2:11" ht="25.5" x14ac:dyDescent="0.2">
      <c r="C147" s="44" t="s">
        <v>158</v>
      </c>
      <c r="D147" s="9" t="s">
        <v>219</v>
      </c>
      <c r="E147" s="7" t="s">
        <v>40</v>
      </c>
      <c r="F147" s="6">
        <v>3</v>
      </c>
      <c r="G147" s="10"/>
      <c r="H147" s="63">
        <f>F147*G147</f>
        <v>0</v>
      </c>
      <c r="I147" s="60"/>
      <c r="J147" s="61"/>
      <c r="K147" s="126"/>
    </row>
    <row r="148" spans="2:11" x14ac:dyDescent="0.2">
      <c r="C148" s="44" t="s">
        <v>211</v>
      </c>
      <c r="D148" s="9" t="s">
        <v>220</v>
      </c>
      <c r="E148" s="7" t="s">
        <v>40</v>
      </c>
      <c r="F148" s="6">
        <v>2</v>
      </c>
      <c r="G148" s="10"/>
      <c r="H148" s="63">
        <f>F148*G148</f>
        <v>0</v>
      </c>
      <c r="I148" s="60"/>
      <c r="J148" s="61"/>
      <c r="K148" s="126"/>
    </row>
    <row r="149" spans="2:11" x14ac:dyDescent="0.2">
      <c r="C149" s="44" t="s">
        <v>212</v>
      </c>
      <c r="D149" s="9" t="s">
        <v>221</v>
      </c>
      <c r="E149" s="7" t="s">
        <v>40</v>
      </c>
      <c r="F149" s="6">
        <v>5</v>
      </c>
      <c r="G149" s="10"/>
      <c r="H149" s="63">
        <f>F149*G149</f>
        <v>0</v>
      </c>
      <c r="I149" s="60"/>
      <c r="J149" s="61"/>
      <c r="K149" s="126"/>
    </row>
    <row r="150" spans="2:11" ht="15.75" customHeight="1" x14ac:dyDescent="0.2">
      <c r="C150" s="83"/>
      <c r="D150" s="89" t="s">
        <v>159</v>
      </c>
      <c r="E150" s="90"/>
      <c r="F150" s="91"/>
      <c r="G150" s="92"/>
      <c r="H150" s="93"/>
      <c r="I150" s="112">
        <f>SUM(H146:H149)</f>
        <v>0</v>
      </c>
      <c r="J150" s="113" t="e">
        <f>I150/$H$161</f>
        <v>#DIV/0!</v>
      </c>
      <c r="K150" s="126"/>
    </row>
    <row r="151" spans="2:11" ht="15.75" customHeight="1" x14ac:dyDescent="0.2">
      <c r="C151" s="67" t="s">
        <v>160</v>
      </c>
      <c r="D151" s="77" t="s">
        <v>200</v>
      </c>
      <c r="E151" s="77"/>
      <c r="F151" s="78"/>
      <c r="G151" s="82"/>
      <c r="H151" s="81"/>
      <c r="I151" s="110"/>
      <c r="J151" s="111"/>
      <c r="K151" s="126"/>
    </row>
    <row r="152" spans="2:11" ht="15.75" customHeight="1" x14ac:dyDescent="0.2">
      <c r="C152" s="44" t="s">
        <v>162</v>
      </c>
      <c r="D152" s="9" t="s">
        <v>201</v>
      </c>
      <c r="E152" s="7" t="s">
        <v>102</v>
      </c>
      <c r="F152" s="6">
        <v>1</v>
      </c>
      <c r="G152" s="10"/>
      <c r="H152" s="63">
        <f>F152*G152</f>
        <v>0</v>
      </c>
      <c r="I152" s="60"/>
      <c r="J152" s="61"/>
      <c r="K152" s="126"/>
    </row>
    <row r="153" spans="2:11" ht="15.75" customHeight="1" x14ac:dyDescent="0.2">
      <c r="C153" s="83"/>
      <c r="D153" s="89" t="s">
        <v>205</v>
      </c>
      <c r="E153" s="90"/>
      <c r="F153" s="91"/>
      <c r="G153" s="92"/>
      <c r="H153" s="93"/>
      <c r="I153" s="112">
        <f>SUM(H151:H152)</f>
        <v>0</v>
      </c>
      <c r="J153" s="113" t="e">
        <f>I153/$H$161</f>
        <v>#DIV/0!</v>
      </c>
      <c r="K153" s="126"/>
    </row>
    <row r="154" spans="2:11" ht="15.75" customHeight="1" x14ac:dyDescent="0.2">
      <c r="C154" s="67" t="s">
        <v>198</v>
      </c>
      <c r="D154" s="77" t="s">
        <v>210</v>
      </c>
      <c r="E154" s="77"/>
      <c r="F154" s="78"/>
      <c r="G154" s="82"/>
      <c r="H154" s="81"/>
      <c r="I154" s="110"/>
      <c r="J154" s="111"/>
      <c r="K154" s="126"/>
    </row>
    <row r="155" spans="2:11" ht="27" customHeight="1" x14ac:dyDescent="0.2">
      <c r="C155" s="44" t="s">
        <v>199</v>
      </c>
      <c r="D155" s="9" t="s">
        <v>213</v>
      </c>
      <c r="E155" s="7" t="s">
        <v>40</v>
      </c>
      <c r="F155" s="6">
        <v>2</v>
      </c>
      <c r="G155" s="10"/>
      <c r="H155" s="63">
        <f>F155*G155</f>
        <v>0</v>
      </c>
      <c r="I155" s="60"/>
      <c r="J155" s="61"/>
      <c r="K155" s="126"/>
    </row>
    <row r="156" spans="2:11" ht="15.75" customHeight="1" x14ac:dyDescent="0.2">
      <c r="C156" s="83"/>
      <c r="D156" s="89" t="s">
        <v>206</v>
      </c>
      <c r="E156" s="90"/>
      <c r="F156" s="91"/>
      <c r="G156" s="92"/>
      <c r="H156" s="93"/>
      <c r="I156" s="112">
        <f>SUM(H154:H155)</f>
        <v>0</v>
      </c>
      <c r="J156" s="113" t="e">
        <f>I156/$H$161</f>
        <v>#DIV/0!</v>
      </c>
      <c r="K156" s="126"/>
    </row>
    <row r="157" spans="2:11" s="35" customFormat="1" ht="18.75" x14ac:dyDescent="0.2">
      <c r="B157" s="33"/>
      <c r="C157" s="67" t="s">
        <v>207</v>
      </c>
      <c r="D157" s="77" t="s">
        <v>161</v>
      </c>
      <c r="E157" s="77"/>
      <c r="F157" s="78"/>
      <c r="G157" s="82"/>
      <c r="H157" s="81"/>
      <c r="I157" s="110"/>
      <c r="J157" s="111"/>
      <c r="K157" s="124"/>
    </row>
    <row r="158" spans="2:11" s="16" customFormat="1" x14ac:dyDescent="0.2">
      <c r="B158" s="15"/>
      <c r="C158" s="44" t="s">
        <v>208</v>
      </c>
      <c r="D158" s="9" t="s">
        <v>163</v>
      </c>
      <c r="E158" s="7" t="s">
        <v>14</v>
      </c>
      <c r="F158" s="6">
        <v>3</v>
      </c>
      <c r="G158" s="10"/>
      <c r="H158" s="63">
        <f>F158*G158</f>
        <v>0</v>
      </c>
      <c r="I158" s="60"/>
      <c r="J158" s="61"/>
      <c r="K158" s="126"/>
    </row>
    <row r="159" spans="2:11" s="16" customFormat="1" x14ac:dyDescent="0.2">
      <c r="B159" s="15"/>
      <c r="C159" s="44" t="s">
        <v>209</v>
      </c>
      <c r="D159" s="9" t="s">
        <v>164</v>
      </c>
      <c r="E159" s="7" t="s">
        <v>20</v>
      </c>
      <c r="F159" s="6">
        <f>180+90</f>
        <v>270</v>
      </c>
      <c r="G159" s="10"/>
      <c r="H159" s="63">
        <f>F159*G159</f>
        <v>0</v>
      </c>
      <c r="I159" s="60"/>
      <c r="J159" s="61"/>
      <c r="K159" s="126"/>
    </row>
    <row r="160" spans="2:11" ht="15.75" customHeight="1" x14ac:dyDescent="0.2">
      <c r="C160" s="83"/>
      <c r="D160" s="89" t="s">
        <v>165</v>
      </c>
      <c r="E160" s="90"/>
      <c r="F160" s="91"/>
      <c r="G160" s="92"/>
      <c r="H160" s="93"/>
      <c r="I160" s="114">
        <f>SUM(H158:H159)</f>
        <v>0</v>
      </c>
      <c r="J160" s="113" t="e">
        <f>I160/$H$161</f>
        <v>#DIV/0!</v>
      </c>
      <c r="K160" s="126"/>
    </row>
    <row r="161" spans="1:220" s="151" customFormat="1" ht="21" customHeight="1" x14ac:dyDescent="0.25">
      <c r="A161" s="141"/>
      <c r="B161" s="142"/>
      <c r="C161" s="143"/>
      <c r="D161" s="144" t="s">
        <v>245</v>
      </c>
      <c r="E161" s="145"/>
      <c r="F161" s="146"/>
      <c r="G161" s="147"/>
      <c r="H161" s="148"/>
      <c r="I161" s="198">
        <f>SUM(I9:I160)</f>
        <v>0</v>
      </c>
      <c r="J161" s="149" t="e">
        <f>SUM(J10:J160)</f>
        <v>#DIV/0!</v>
      </c>
      <c r="K161" s="150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/>
      <c r="BA161" s="141"/>
      <c r="BB161" s="141"/>
      <c r="BC161" s="141"/>
      <c r="BD161" s="141"/>
      <c r="BE161" s="141"/>
      <c r="BF161" s="141"/>
      <c r="BG161" s="141"/>
      <c r="BH161" s="141"/>
      <c r="BI161" s="141"/>
      <c r="BJ161" s="141"/>
      <c r="BK161" s="141"/>
      <c r="BL161" s="141"/>
      <c r="BM161" s="141"/>
      <c r="BN161" s="141"/>
      <c r="BO161" s="141"/>
      <c r="BP161" s="141"/>
      <c r="BQ161" s="141"/>
      <c r="BR161" s="141"/>
      <c r="BS161" s="141"/>
      <c r="BT161" s="141"/>
      <c r="BU161" s="141"/>
      <c r="BV161" s="141"/>
      <c r="BW161" s="141"/>
      <c r="BX161" s="141"/>
      <c r="BY161" s="141"/>
      <c r="BZ161" s="141"/>
      <c r="CA161" s="141"/>
      <c r="CB161" s="141"/>
      <c r="CC161" s="141"/>
      <c r="CD161" s="141"/>
      <c r="CE161" s="141"/>
      <c r="CF161" s="141"/>
      <c r="CG161" s="141"/>
      <c r="CH161" s="141"/>
      <c r="CI161" s="141"/>
      <c r="CJ161" s="141"/>
      <c r="CK161" s="141"/>
      <c r="CL161" s="141"/>
      <c r="CM161" s="141"/>
      <c r="CN161" s="141"/>
      <c r="CO161" s="141"/>
      <c r="CP161" s="141"/>
      <c r="CQ161" s="141"/>
      <c r="CR161" s="141"/>
      <c r="CS161" s="141"/>
      <c r="CT161" s="141"/>
      <c r="CU161" s="141"/>
      <c r="CV161" s="141"/>
      <c r="CW161" s="141"/>
      <c r="CX161" s="141"/>
      <c r="CY161" s="141"/>
      <c r="CZ161" s="141"/>
      <c r="DA161" s="141"/>
      <c r="DB161" s="141"/>
      <c r="DC161" s="141"/>
      <c r="DD161" s="141"/>
      <c r="DE161" s="141"/>
      <c r="DF161" s="141"/>
      <c r="DG161" s="141"/>
      <c r="DH161" s="141"/>
      <c r="DI161" s="141"/>
      <c r="DJ161" s="141"/>
      <c r="DK161" s="141"/>
      <c r="DL161" s="141"/>
      <c r="DM161" s="141"/>
      <c r="DN161" s="141"/>
      <c r="DO161" s="141"/>
      <c r="DP161" s="141"/>
      <c r="DQ161" s="141"/>
      <c r="DR161" s="141"/>
      <c r="DS161" s="141"/>
      <c r="DT161" s="141"/>
      <c r="DU161" s="141"/>
      <c r="DV161" s="141"/>
      <c r="DW161" s="141"/>
      <c r="DX161" s="141"/>
      <c r="DY161" s="141"/>
      <c r="DZ161" s="141"/>
      <c r="EA161" s="141"/>
      <c r="EB161" s="141"/>
      <c r="EC161" s="141"/>
      <c r="ED161" s="141"/>
      <c r="EE161" s="141"/>
      <c r="EF161" s="141"/>
      <c r="EG161" s="141"/>
      <c r="EH161" s="141"/>
      <c r="EI161" s="141"/>
      <c r="EJ161" s="141"/>
      <c r="EK161" s="141"/>
      <c r="EL161" s="141"/>
      <c r="EM161" s="141"/>
      <c r="EN161" s="141"/>
      <c r="EO161" s="141"/>
      <c r="EP161" s="141"/>
      <c r="EQ161" s="141"/>
      <c r="ER161" s="141"/>
      <c r="ES161" s="141"/>
      <c r="ET161" s="141"/>
      <c r="EU161" s="141"/>
      <c r="EV161" s="141"/>
      <c r="EW161" s="141"/>
      <c r="EX161" s="141"/>
      <c r="EY161" s="141"/>
      <c r="EZ161" s="141"/>
      <c r="FA161" s="141"/>
      <c r="FB161" s="141"/>
      <c r="FC161" s="141"/>
      <c r="FD161" s="141"/>
      <c r="FE161" s="141"/>
      <c r="FF161" s="141"/>
      <c r="FG161" s="141"/>
      <c r="FH161" s="141"/>
      <c r="FI161" s="141"/>
      <c r="FJ161" s="141"/>
      <c r="FK161" s="141"/>
      <c r="FL161" s="141"/>
      <c r="FM161" s="141"/>
      <c r="FN161" s="141"/>
      <c r="FO161" s="141"/>
      <c r="FP161" s="141"/>
      <c r="FQ161" s="141"/>
      <c r="FR161" s="141"/>
      <c r="FS161" s="141"/>
      <c r="FT161" s="141"/>
      <c r="FU161" s="141"/>
      <c r="FV161" s="141"/>
      <c r="FW161" s="141"/>
      <c r="FX161" s="141"/>
      <c r="FY161" s="141"/>
      <c r="FZ161" s="141"/>
      <c r="GA161" s="141"/>
      <c r="GB161" s="141"/>
      <c r="GC161" s="141"/>
      <c r="GD161" s="141"/>
      <c r="GE161" s="141"/>
      <c r="GF161" s="141"/>
      <c r="GG161" s="141"/>
      <c r="GH161" s="141"/>
      <c r="GI161" s="141"/>
      <c r="GJ161" s="141"/>
      <c r="GK161" s="141"/>
      <c r="GL161" s="141"/>
      <c r="GM161" s="141"/>
      <c r="GN161" s="141"/>
      <c r="GO161" s="141"/>
      <c r="GP161" s="141"/>
      <c r="GQ161" s="141"/>
      <c r="GR161" s="141"/>
      <c r="GS161" s="141"/>
      <c r="GT161" s="141"/>
      <c r="GU161" s="141"/>
      <c r="GV161" s="141"/>
      <c r="GW161" s="141"/>
      <c r="GX161" s="141"/>
      <c r="GY161" s="141"/>
      <c r="GZ161" s="141"/>
      <c r="HA161" s="141"/>
      <c r="HB161" s="141"/>
      <c r="HC161" s="141"/>
      <c r="HD161" s="141"/>
      <c r="HE161" s="141"/>
      <c r="HF161" s="141"/>
      <c r="HG161" s="141"/>
      <c r="HH161" s="141"/>
      <c r="HI161" s="141"/>
      <c r="HJ161" s="141"/>
      <c r="HK161" s="141"/>
      <c r="HL161" s="141"/>
    </row>
    <row r="162" spans="1:220" ht="13.5" thickBot="1" x14ac:dyDescent="0.25">
      <c r="C162" s="140"/>
      <c r="D162" s="140"/>
      <c r="E162" s="140"/>
      <c r="F162" s="140"/>
      <c r="G162" s="140"/>
      <c r="H162" s="140"/>
      <c r="I162" s="140"/>
      <c r="J162" s="140"/>
      <c r="K162" s="120"/>
    </row>
    <row r="163" spans="1:220" ht="13.5" thickBot="1" x14ac:dyDescent="0.25">
      <c r="C163" s="152" t="s">
        <v>244</v>
      </c>
      <c r="D163" s="153" t="s">
        <v>245</v>
      </c>
      <c r="E163" s="154"/>
      <c r="F163" s="154"/>
      <c r="G163" s="154"/>
      <c r="H163" s="155"/>
      <c r="I163" s="156">
        <f>+I161</f>
        <v>0</v>
      </c>
      <c r="J163" s="157"/>
      <c r="K163" s="120"/>
    </row>
    <row r="164" spans="1:220" ht="13.5" thickBot="1" x14ac:dyDescent="0.25">
      <c r="C164" s="158"/>
      <c r="D164" s="159" t="s">
        <v>246</v>
      </c>
      <c r="E164" s="160" t="s">
        <v>9</v>
      </c>
      <c r="F164" s="161"/>
      <c r="G164" s="228"/>
      <c r="H164" s="229"/>
      <c r="I164" s="162">
        <f>I163*$F$36%</f>
        <v>0</v>
      </c>
      <c r="J164" s="157"/>
      <c r="K164" s="120"/>
    </row>
    <row r="165" spans="1:220" ht="13.5" thickBot="1" x14ac:dyDescent="0.25">
      <c r="C165" s="152" t="s">
        <v>247</v>
      </c>
      <c r="D165" s="200" t="s">
        <v>248</v>
      </c>
      <c r="E165" s="203"/>
      <c r="F165" s="203"/>
      <c r="G165" s="203"/>
      <c r="H165" s="203"/>
      <c r="I165" s="156">
        <f>SUM(I163:I164)</f>
        <v>0</v>
      </c>
      <c r="J165" s="157"/>
      <c r="K165" s="120"/>
    </row>
    <row r="166" spans="1:220" x14ac:dyDescent="0.2">
      <c r="C166" s="158"/>
      <c r="D166" s="159" t="s">
        <v>249</v>
      </c>
      <c r="E166" s="163" t="s">
        <v>9</v>
      </c>
      <c r="F166" s="164"/>
      <c r="G166" s="230"/>
      <c r="H166" s="231"/>
      <c r="I166" s="165">
        <f>I165*$F$38%</f>
        <v>0</v>
      </c>
      <c r="J166" s="157"/>
      <c r="K166" s="120"/>
    </row>
    <row r="167" spans="1:220" ht="13.5" thickBot="1" x14ac:dyDescent="0.25">
      <c r="C167" s="158"/>
      <c r="D167" s="166" t="s">
        <v>250</v>
      </c>
      <c r="E167" s="167" t="s">
        <v>9</v>
      </c>
      <c r="F167" s="168"/>
      <c r="G167" s="232"/>
      <c r="H167" s="233"/>
      <c r="I167" s="169">
        <f>I165*$F$39%</f>
        <v>0</v>
      </c>
      <c r="J167" s="157"/>
      <c r="K167" s="120"/>
    </row>
    <row r="168" spans="1:220" ht="13.5" thickBot="1" x14ac:dyDescent="0.25">
      <c r="C168" s="152" t="s">
        <v>251</v>
      </c>
      <c r="D168" s="200" t="s">
        <v>252</v>
      </c>
      <c r="E168" s="203"/>
      <c r="F168" s="203"/>
      <c r="G168" s="203"/>
      <c r="H168" s="170"/>
      <c r="I168" s="156">
        <f>SUM(I165:I167)</f>
        <v>0</v>
      </c>
      <c r="J168" s="157"/>
      <c r="K168" s="120"/>
    </row>
    <row r="169" spans="1:220" ht="13.5" thickBot="1" x14ac:dyDescent="0.25">
      <c r="C169" s="171"/>
      <c r="D169" s="172" t="s">
        <v>253</v>
      </c>
      <c r="E169" s="160" t="s">
        <v>9</v>
      </c>
      <c r="F169" s="161"/>
      <c r="G169" s="228"/>
      <c r="H169" s="229"/>
      <c r="I169" s="162">
        <f>I168*$F$41%</f>
        <v>0</v>
      </c>
      <c r="J169" s="157"/>
      <c r="K169" s="120"/>
    </row>
    <row r="170" spans="1:220" ht="13.5" thickBot="1" x14ac:dyDescent="0.25">
      <c r="C170" s="152" t="s">
        <v>254</v>
      </c>
      <c r="D170" s="200" t="s">
        <v>255</v>
      </c>
      <c r="E170" s="201"/>
      <c r="F170" s="201"/>
      <c r="G170" s="201"/>
      <c r="H170" s="202"/>
      <c r="I170" s="173">
        <f>SUM(I168+I169)</f>
        <v>0</v>
      </c>
      <c r="J170" s="157"/>
      <c r="K170" s="120"/>
    </row>
    <row r="171" spans="1:220" ht="13.5" thickBot="1" x14ac:dyDescent="0.25">
      <c r="C171" s="174"/>
      <c r="D171" s="175"/>
      <c r="E171" s="176"/>
      <c r="F171" s="176"/>
      <c r="G171" s="177"/>
      <c r="H171" s="177"/>
      <c r="I171" s="178"/>
      <c r="J171" s="157"/>
      <c r="K171" s="120"/>
    </row>
    <row r="172" spans="1:220" ht="13.5" thickBot="1" x14ac:dyDescent="0.25">
      <c r="C172" s="174"/>
      <c r="D172" s="200" t="s">
        <v>256</v>
      </c>
      <c r="E172" s="203"/>
      <c r="F172" s="203"/>
      <c r="G172" s="203"/>
      <c r="H172" s="204"/>
      <c r="I172" s="179" t="e">
        <f>+I170/I163</f>
        <v>#DIV/0!</v>
      </c>
      <c r="J172" s="157"/>
      <c r="K172" s="120"/>
    </row>
    <row r="173" spans="1:220" ht="13.5" thickBot="1" x14ac:dyDescent="0.25">
      <c r="C173" s="205"/>
      <c r="D173" s="205"/>
      <c r="E173" s="206"/>
      <c r="F173" s="206"/>
      <c r="G173" s="206"/>
      <c r="H173" s="206"/>
      <c r="I173" s="206"/>
      <c r="J173" s="205"/>
      <c r="K173" s="120"/>
    </row>
    <row r="174" spans="1:220" ht="13.5" thickBot="1" x14ac:dyDescent="0.25">
      <c r="C174" s="180">
        <v>18</v>
      </c>
      <c r="D174" s="207" t="s">
        <v>257</v>
      </c>
      <c r="E174" s="208"/>
      <c r="F174" s="208"/>
      <c r="G174" s="208"/>
      <c r="H174" s="209"/>
      <c r="I174" s="181">
        <f>SUM(H175:H176)</f>
        <v>0</v>
      </c>
      <c r="J174" s="182"/>
      <c r="K174" s="120"/>
    </row>
    <row r="175" spans="1:220" x14ac:dyDescent="0.2">
      <c r="C175" s="183"/>
      <c r="D175" s="184"/>
      <c r="E175" s="185"/>
      <c r="F175" s="186"/>
      <c r="G175" s="187"/>
      <c r="H175" s="187"/>
      <c r="I175" s="188"/>
      <c r="J175" s="157"/>
      <c r="K175" s="120"/>
    </row>
    <row r="176" spans="1:220" ht="13.5" thickBot="1" x14ac:dyDescent="0.25">
      <c r="C176" s="189"/>
      <c r="D176" s="190"/>
      <c r="E176" s="191"/>
      <c r="F176" s="192"/>
      <c r="G176" s="193"/>
      <c r="H176" s="193"/>
      <c r="I176" s="194"/>
      <c r="J176" s="157"/>
      <c r="K176" s="120"/>
    </row>
    <row r="177" spans="3:11" ht="13.5" thickBot="1" x14ac:dyDescent="0.25">
      <c r="C177" s="195"/>
      <c r="D177" s="195"/>
      <c r="E177" s="196"/>
      <c r="F177" s="197"/>
      <c r="G177" s="197"/>
      <c r="H177" s="177"/>
      <c r="I177" s="177"/>
      <c r="J177" s="177"/>
      <c r="K177" s="120"/>
    </row>
    <row r="178" spans="3:11" ht="16.5" thickBot="1" x14ac:dyDescent="0.25">
      <c r="C178" s="210" t="s">
        <v>258</v>
      </c>
      <c r="D178" s="211"/>
      <c r="E178" s="211"/>
      <c r="F178" s="211"/>
      <c r="G178" s="211"/>
      <c r="H178" s="212"/>
      <c r="I178" s="213">
        <f>+I170+I174</f>
        <v>0</v>
      </c>
      <c r="J178" s="214"/>
      <c r="K178" s="120"/>
    </row>
    <row r="179" spans="3:11" ht="28.5" customHeight="1" x14ac:dyDescent="0.2">
      <c r="C179" s="199" t="s">
        <v>166</v>
      </c>
      <c r="D179" s="199"/>
      <c r="E179" s="199"/>
      <c r="F179" s="199"/>
      <c r="G179" s="199"/>
      <c r="H179" s="199"/>
      <c r="I179" s="199"/>
      <c r="J179" s="140"/>
      <c r="K179" s="120"/>
    </row>
    <row r="180" spans="3:11" x14ac:dyDescent="0.2">
      <c r="C180" s="215"/>
      <c r="D180" s="215"/>
      <c r="E180" s="215"/>
      <c r="F180" s="215"/>
      <c r="G180" s="215"/>
      <c r="H180" s="215"/>
      <c r="I180" s="215"/>
      <c r="J180" s="215"/>
      <c r="K180" s="121"/>
    </row>
    <row r="181" spans="3:11" x14ac:dyDescent="0.2">
      <c r="C181" s="215"/>
      <c r="D181" s="215"/>
      <c r="E181" s="215"/>
      <c r="F181" s="215"/>
      <c r="G181" s="215"/>
      <c r="H181" s="215"/>
      <c r="I181" s="215"/>
      <c r="J181" s="215"/>
      <c r="K181" s="121"/>
    </row>
    <row r="182" spans="3:11" x14ac:dyDescent="0.2">
      <c r="D182" s="12"/>
      <c r="E182" s="139"/>
      <c r="H182" s="31"/>
      <c r="J182" s="19"/>
    </row>
    <row r="183" spans="3:11" x14ac:dyDescent="0.2">
      <c r="D183" s="12"/>
      <c r="E183" s="139"/>
      <c r="F183" s="13"/>
      <c r="G183" s="13"/>
      <c r="H183" s="13"/>
      <c r="I183" s="21"/>
      <c r="J183" s="21"/>
      <c r="K183" s="122"/>
    </row>
    <row r="184" spans="3:11" x14ac:dyDescent="0.2">
      <c r="D184" s="12"/>
      <c r="E184" s="139"/>
      <c r="F184" s="13"/>
      <c r="G184" s="13"/>
      <c r="H184" s="13"/>
      <c r="I184" s="21"/>
      <c r="J184" s="21"/>
      <c r="K184" s="122"/>
    </row>
    <row r="185" spans="3:11" x14ac:dyDescent="0.2">
      <c r="D185" s="12"/>
      <c r="E185" s="139"/>
      <c r="F185" s="13"/>
      <c r="G185" s="13"/>
      <c r="H185" s="36"/>
      <c r="I185" s="21"/>
      <c r="J185" s="21"/>
      <c r="K185" s="122"/>
    </row>
    <row r="186" spans="3:11" x14ac:dyDescent="0.2">
      <c r="D186" s="12"/>
      <c r="E186" s="139"/>
      <c r="F186" s="13"/>
      <c r="G186" s="13"/>
      <c r="H186" s="36"/>
      <c r="I186" s="21"/>
      <c r="J186" s="21"/>
      <c r="K186" s="122"/>
    </row>
    <row r="187" spans="3:11" x14ac:dyDescent="0.2">
      <c r="D187" s="12"/>
      <c r="E187" s="139"/>
      <c r="F187" s="13"/>
      <c r="G187" s="13"/>
      <c r="H187" s="36"/>
      <c r="I187" s="21"/>
      <c r="J187" s="21"/>
      <c r="K187" s="122"/>
    </row>
    <row r="188" spans="3:11" x14ac:dyDescent="0.2">
      <c r="D188" s="12"/>
      <c r="E188" s="139"/>
      <c r="F188" s="13"/>
      <c r="G188" s="13"/>
      <c r="H188" s="38"/>
      <c r="I188" s="21"/>
      <c r="J188" s="21"/>
      <c r="K188" s="122"/>
    </row>
    <row r="189" spans="3:11" x14ac:dyDescent="0.2">
      <c r="D189" s="12"/>
      <c r="E189" s="139"/>
      <c r="F189" s="13"/>
      <c r="G189" s="13"/>
      <c r="H189" s="36"/>
      <c r="I189" s="21"/>
      <c r="J189" s="21"/>
      <c r="K189" s="122"/>
    </row>
    <row r="190" spans="3:11" x14ac:dyDescent="0.2">
      <c r="D190" s="12"/>
      <c r="E190" s="139"/>
      <c r="H190" s="1"/>
      <c r="J190" s="19"/>
    </row>
    <row r="191" spans="3:11" x14ac:dyDescent="0.2">
      <c r="D191" s="12"/>
      <c r="E191" s="139"/>
      <c r="H191" s="31"/>
      <c r="J191" s="19"/>
    </row>
    <row r="192" spans="3:11" x14ac:dyDescent="0.2">
      <c r="D192" s="12"/>
      <c r="E192" s="139"/>
      <c r="H192" s="40"/>
      <c r="J192" s="19"/>
    </row>
    <row r="193" spans="4:10" x14ac:dyDescent="0.2">
      <c r="D193" s="12"/>
      <c r="E193" s="139"/>
      <c r="H193" s="31"/>
      <c r="J193" s="19"/>
    </row>
    <row r="194" spans="4:10" x14ac:dyDescent="0.2">
      <c r="D194" s="12"/>
      <c r="E194" s="139"/>
      <c r="H194" s="39"/>
      <c r="J194" s="19"/>
    </row>
    <row r="195" spans="4:10" x14ac:dyDescent="0.2">
      <c r="D195" s="12"/>
      <c r="E195" s="139"/>
      <c r="H195" s="31"/>
      <c r="J195" s="19"/>
    </row>
    <row r="196" spans="4:10" x14ac:dyDescent="0.2">
      <c r="D196" s="12"/>
      <c r="E196" s="139"/>
      <c r="H196" s="31"/>
      <c r="J196" s="19"/>
    </row>
    <row r="197" spans="4:10" x14ac:dyDescent="0.2">
      <c r="D197" s="12"/>
      <c r="E197" s="139"/>
      <c r="H197" s="31"/>
      <c r="J197" s="19"/>
    </row>
    <row r="198" spans="4:10" x14ac:dyDescent="0.2">
      <c r="D198" s="12"/>
      <c r="E198" s="139"/>
      <c r="H198" s="31"/>
      <c r="J198" s="19"/>
    </row>
    <row r="199" spans="4:10" x14ac:dyDescent="0.2">
      <c r="D199" s="12"/>
      <c r="E199" s="139"/>
      <c r="H199" s="31"/>
      <c r="J199" s="19"/>
    </row>
    <row r="200" spans="4:10" x14ac:dyDescent="0.2">
      <c r="D200" s="12"/>
      <c r="E200" s="139"/>
      <c r="H200" s="31"/>
      <c r="J200" s="19"/>
    </row>
    <row r="201" spans="4:10" x14ac:dyDescent="0.2">
      <c r="D201" s="12"/>
      <c r="E201" s="139"/>
      <c r="H201" s="31"/>
      <c r="J201" s="19"/>
    </row>
    <row r="202" spans="4:10" x14ac:dyDescent="0.2">
      <c r="D202" s="12"/>
      <c r="E202" s="139"/>
      <c r="H202" s="31"/>
      <c r="J202" s="19"/>
    </row>
    <row r="203" spans="4:10" x14ac:dyDescent="0.2">
      <c r="D203" s="12"/>
      <c r="E203" s="139"/>
      <c r="H203" s="31"/>
      <c r="J203" s="19"/>
    </row>
    <row r="204" spans="4:10" x14ac:dyDescent="0.2">
      <c r="D204" s="12"/>
      <c r="E204" s="139"/>
      <c r="H204" s="31"/>
      <c r="J204" s="19"/>
    </row>
    <row r="205" spans="4:10" x14ac:dyDescent="0.2">
      <c r="D205" s="12"/>
      <c r="E205" s="139"/>
      <c r="H205" s="31"/>
      <c r="J205" s="19"/>
    </row>
    <row r="206" spans="4:10" x14ac:dyDescent="0.2">
      <c r="D206" s="12"/>
      <c r="E206" s="139"/>
      <c r="H206" s="31"/>
      <c r="J206" s="19"/>
    </row>
    <row r="207" spans="4:10" x14ac:dyDescent="0.2">
      <c r="D207" s="12"/>
      <c r="E207" s="139"/>
      <c r="H207" s="31"/>
      <c r="J207" s="19"/>
    </row>
    <row r="208" spans="4:10" x14ac:dyDescent="0.2">
      <c r="D208" s="12"/>
      <c r="E208" s="139"/>
      <c r="H208" s="31"/>
      <c r="J208" s="19"/>
    </row>
    <row r="209" spans="4:10" x14ac:dyDescent="0.2">
      <c r="D209" s="12"/>
      <c r="E209" s="139"/>
      <c r="H209" s="31"/>
      <c r="J209" s="19"/>
    </row>
    <row r="210" spans="4:10" x14ac:dyDescent="0.2">
      <c r="D210" s="12"/>
      <c r="E210" s="139"/>
      <c r="H210" s="31"/>
      <c r="J210" s="19"/>
    </row>
    <row r="211" spans="4:10" x14ac:dyDescent="0.2">
      <c r="D211" s="12"/>
      <c r="E211" s="139"/>
      <c r="H211" s="31"/>
      <c r="J211" s="19"/>
    </row>
    <row r="212" spans="4:10" x14ac:dyDescent="0.2">
      <c r="D212" s="12"/>
      <c r="E212" s="139"/>
      <c r="H212" s="31"/>
      <c r="J212" s="19"/>
    </row>
    <row r="213" spans="4:10" x14ac:dyDescent="0.2">
      <c r="D213" s="12"/>
      <c r="E213" s="139"/>
      <c r="H213" s="31"/>
      <c r="J213" s="19"/>
    </row>
    <row r="214" spans="4:10" x14ac:dyDescent="0.2">
      <c r="D214" s="12"/>
      <c r="E214" s="139"/>
      <c r="H214" s="31"/>
      <c r="J214" s="19"/>
    </row>
    <row r="215" spans="4:10" x14ac:dyDescent="0.2">
      <c r="D215" s="12"/>
      <c r="E215" s="139"/>
      <c r="H215" s="31"/>
      <c r="J215" s="19"/>
    </row>
    <row r="216" spans="4:10" x14ac:dyDescent="0.2">
      <c r="D216" s="12"/>
      <c r="E216" s="139"/>
      <c r="H216" s="31"/>
      <c r="J216" s="19"/>
    </row>
  </sheetData>
  <sheetProtection selectLockedCells="1" selectUnlockedCells="1"/>
  <autoFilter ref="C7:J181"/>
  <mergeCells count="21">
    <mergeCell ref="C180:J180"/>
    <mergeCell ref="C181:J181"/>
    <mergeCell ref="C1:J1"/>
    <mergeCell ref="C2:J2"/>
    <mergeCell ref="C3:J3"/>
    <mergeCell ref="C4:J4"/>
    <mergeCell ref="C5:J5"/>
    <mergeCell ref="C6:J6"/>
    <mergeCell ref="G164:H164"/>
    <mergeCell ref="D165:H165"/>
    <mergeCell ref="G166:H166"/>
    <mergeCell ref="G167:H167"/>
    <mergeCell ref="D168:G168"/>
    <mergeCell ref="G169:H169"/>
    <mergeCell ref="C179:I179"/>
    <mergeCell ref="D170:H170"/>
    <mergeCell ref="D172:H172"/>
    <mergeCell ref="C173:J173"/>
    <mergeCell ref="D174:H174"/>
    <mergeCell ref="C178:H178"/>
    <mergeCell ref="I178:J17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firstPageNumber="0" fitToHeight="0" orientation="portrait" r:id="rId1"/>
  <headerFooter alignWithMargins="0"/>
  <rowBreaks count="2" manualBreakCount="2">
    <brk id="59" max="10" man="1"/>
    <brk id="113" max="10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11AB6D24FEFC44B4615A8198815E4C" ma:contentTypeVersion="13" ma:contentTypeDescription="Crear nuevo documento." ma:contentTypeScope="" ma:versionID="aae87b5369eda58f55148f1f573f8204">
  <xsd:schema xmlns:xsd="http://www.w3.org/2001/XMLSchema" xmlns:xs="http://www.w3.org/2001/XMLSchema" xmlns:p="http://schemas.microsoft.com/office/2006/metadata/properties" xmlns:ns3="4dc79b31-ef14-407a-9965-4c19c46e98db" xmlns:ns4="808e4a8f-dd52-47b2-8964-d77dfacd4182" targetNamespace="http://schemas.microsoft.com/office/2006/metadata/properties" ma:root="true" ma:fieldsID="e51f6445923da40648c9ec0d4831d246" ns3:_="" ns4:_="">
    <xsd:import namespace="4dc79b31-ef14-407a-9965-4c19c46e98db"/>
    <xsd:import namespace="808e4a8f-dd52-47b2-8964-d77dfacd41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79b31-ef14-407a-9965-4c19c46e98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e4a8f-dd52-47b2-8964-d77dfacd4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8544DC-3092-42CB-B601-0A1F4FB377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A403C4-CCA9-425A-AA5A-E28E62067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79b31-ef14-407a-9965-4c19c46e98db"/>
    <ds:schemaRef ds:uri="808e4a8f-dd52-47b2-8964-d77dfacd41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94CAFE-1730-4647-90B9-101AD268CEB8}">
  <ds:schemaRefs>
    <ds:schemaRef ds:uri="http://schemas.microsoft.com/office/2006/documentManagement/types"/>
    <ds:schemaRef ds:uri="808e4a8f-dd52-47b2-8964-d77dfacd4182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4dc79b31-ef14-407a-9965-4c19c46e98db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COMPUTO</vt:lpstr>
      <vt:lpstr>COMPUTO!Área_de_impresión</vt:lpstr>
      <vt:lpstr>COMPUTO!Excel_BuiltIn_Print_Area</vt:lpstr>
      <vt:lpstr>COMPUTO!Excel_BuiltIn_Print_Titles</vt:lpstr>
      <vt:lpstr>COMPUTO!Títulos_a_imprimir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Forcinito</dc:creator>
  <cp:lastModifiedBy>Maria Emilia Drews</cp:lastModifiedBy>
  <cp:revision/>
  <cp:lastPrinted>2021-01-19T15:30:55Z</cp:lastPrinted>
  <dcterms:created xsi:type="dcterms:W3CDTF">2016-08-05T20:58:01Z</dcterms:created>
  <dcterms:modified xsi:type="dcterms:W3CDTF">2021-01-19T15:54:43Z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0x010100B611AB6D24FEFC44B4615A8198815E4C</vt:lpwstr>
  </property>
</Properties>
</file>