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09"/>
  <workbookPr/>
  <mc:AlternateContent xmlns:mc="http://schemas.openxmlformats.org/markup-compatibility/2006">
    <mc:Choice Requires="x15">
      <x15ac:absPath xmlns:x15ac="http://schemas.microsoft.com/office/spreadsheetml/2010/11/ac" url="C:\Users\llaslo\Downloads\"/>
    </mc:Choice>
  </mc:AlternateContent>
  <xr:revisionPtr revIDLastSave="0" documentId="11_2CFBDCD5031FD46D14599580C9340698C641FC7F" xr6:coauthVersionLast="47" xr6:coauthVersionMax="47" xr10:uidLastSave="{00000000-0000-0000-0000-000000000000}"/>
  <bookViews>
    <workbookView xWindow="0" yWindow="0" windowWidth="19200" windowHeight="6940" xr2:uid="{00000000-000D-0000-FFFF-FFFF00000000}"/>
  </bookViews>
  <sheets>
    <sheet name="COMPUTO Y PRESUPUESTO" sheetId="4" r:id="rId1"/>
    <sheet name="Analisis de precios" sheetId="2" r:id="rId2"/>
    <sheet name="CR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1" i="4" l="1"/>
  <c r="G172" i="4"/>
  <c r="G70" i="4"/>
  <c r="E26" i="4"/>
  <c r="E47" i="4"/>
  <c r="E54" i="4"/>
  <c r="E55" i="4"/>
  <c r="E57" i="4"/>
  <c r="E58" i="4"/>
  <c r="E60" i="4"/>
  <c r="E63" i="4"/>
  <c r="E64" i="4"/>
  <c r="E69" i="4"/>
  <c r="E73" i="4"/>
  <c r="E93" i="4"/>
  <c r="E104" i="4"/>
  <c r="E194" i="4"/>
  <c r="E195" i="4"/>
  <c r="E197" i="4"/>
  <c r="E200" i="4"/>
  <c r="E202" i="4"/>
  <c r="C255" i="4"/>
  <c r="C252" i="4"/>
  <c r="C251" i="4"/>
  <c r="C250" i="4"/>
  <c r="C249" i="4"/>
  <c r="C248" i="4"/>
  <c r="C247" i="4"/>
  <c r="C246" i="4"/>
  <c r="C245" i="4"/>
  <c r="C244" i="4"/>
  <c r="C243" i="4"/>
  <c r="C242" i="4"/>
  <c r="C241" i="4"/>
  <c r="B241" i="4"/>
  <c r="C240" i="4"/>
  <c r="B240" i="4"/>
  <c r="C239" i="4"/>
  <c r="B239" i="4"/>
  <c r="G230" i="4"/>
  <c r="G229" i="4"/>
  <c r="G228" i="4"/>
  <c r="G227" i="4"/>
  <c r="G210" i="4"/>
  <c r="G209" i="4"/>
  <c r="H208" i="4"/>
  <c r="H252" i="4" s="1"/>
  <c r="G207" i="4"/>
  <c r="G206" i="4"/>
  <c r="H205" i="4"/>
  <c r="H251" i="4" s="1"/>
  <c r="G204" i="4"/>
  <c r="H203" i="4"/>
  <c r="H250" i="4" s="1"/>
  <c r="G202" i="4"/>
  <c r="H201" i="4"/>
  <c r="H249" i="4" s="1"/>
  <c r="G200" i="4"/>
  <c r="H199" i="4"/>
  <c r="H248" i="4" s="1"/>
  <c r="G198" i="4"/>
  <c r="G197" i="4"/>
  <c r="G196" i="4"/>
  <c r="G195" i="4"/>
  <c r="G194" i="4"/>
  <c r="G192" i="4"/>
  <c r="G191" i="4"/>
  <c r="G190" i="4"/>
  <c r="G189" i="4"/>
  <c r="G188" i="4"/>
  <c r="G187" i="4"/>
  <c r="G186" i="4"/>
  <c r="G185" i="4"/>
  <c r="G184" i="4"/>
  <c r="G183" i="4"/>
  <c r="G182" i="4"/>
  <c r="G181" i="4"/>
  <c r="G180" i="4"/>
  <c r="G179" i="4"/>
  <c r="G178" i="4"/>
  <c r="G177" i="4"/>
  <c r="G176" i="4"/>
  <c r="G175" i="4"/>
  <c r="G174" i="4"/>
  <c r="H173" i="4"/>
  <c r="H247" i="4" s="1"/>
  <c r="G170" i="4"/>
  <c r="G169" i="4"/>
  <c r="G168" i="4"/>
  <c r="G167" i="4"/>
  <c r="G166" i="4"/>
  <c r="G165" i="4"/>
  <c r="G164" i="4"/>
  <c r="G163" i="4"/>
  <c r="G162" i="4"/>
  <c r="G161" i="4"/>
  <c r="G160" i="4"/>
  <c r="G159" i="4"/>
  <c r="G157" i="4"/>
  <c r="G156" i="4"/>
  <c r="G155" i="4"/>
  <c r="G154" i="4"/>
  <c r="G152" i="4"/>
  <c r="G151" i="4"/>
  <c r="G150" i="4"/>
  <c r="G149" i="4"/>
  <c r="G148" i="4"/>
  <c r="G147" i="4"/>
  <c r="G146" i="4"/>
  <c r="G145" i="4"/>
  <c r="G144" i="4"/>
  <c r="G142" i="4"/>
  <c r="G141" i="4"/>
  <c r="G140" i="4"/>
  <c r="G139" i="4"/>
  <c r="G137" i="4"/>
  <c r="G136" i="4"/>
  <c r="G135" i="4"/>
  <c r="G134" i="4"/>
  <c r="G133" i="4"/>
  <c r="G132" i="4"/>
  <c r="G131" i="4"/>
  <c r="G130" i="4"/>
  <c r="G129" i="4"/>
  <c r="G128" i="4"/>
  <c r="G127" i="4"/>
  <c r="G126" i="4"/>
  <c r="G125" i="4"/>
  <c r="G124" i="4"/>
  <c r="G123" i="4"/>
  <c r="G122" i="4"/>
  <c r="G121" i="4"/>
  <c r="G120" i="4"/>
  <c r="G119" i="4"/>
  <c r="G117" i="4"/>
  <c r="G116" i="4"/>
  <c r="G115" i="4"/>
  <c r="G113" i="4"/>
  <c r="G112" i="4"/>
  <c r="G111" i="4"/>
  <c r="G110" i="4"/>
  <c r="H108" i="4"/>
  <c r="H246" i="4" s="1"/>
  <c r="G107" i="4"/>
  <c r="G106" i="4"/>
  <c r="G104" i="4"/>
  <c r="G101" i="4"/>
  <c r="H100" i="4"/>
  <c r="H244" i="4" s="1"/>
  <c r="G99" i="4"/>
  <c r="G97" i="4"/>
  <c r="G95" i="4"/>
  <c r="F94" i="4"/>
  <c r="G94" i="4" s="1"/>
  <c r="G93" i="4"/>
  <c r="G91" i="4"/>
  <c r="G90" i="4"/>
  <c r="G89" i="4"/>
  <c r="G88" i="4"/>
  <c r="G87" i="4"/>
  <c r="G86" i="4"/>
  <c r="G85" i="4"/>
  <c r="G83" i="4"/>
  <c r="G82" i="4"/>
  <c r="G81" i="4"/>
  <c r="G80" i="4"/>
  <c r="G79" i="4"/>
  <c r="G78" i="4"/>
  <c r="H76" i="4"/>
  <c r="H243" i="4" s="1"/>
  <c r="G75" i="4"/>
  <c r="G74" i="4"/>
  <c r="G69" i="4"/>
  <c r="G68" i="4"/>
  <c r="G67" i="4"/>
  <c r="G66" i="4"/>
  <c r="G65" i="4"/>
  <c r="G64" i="4"/>
  <c r="G61" i="4"/>
  <c r="G58" i="4"/>
  <c r="G53" i="4"/>
  <c r="G51" i="4"/>
  <c r="G50" i="4"/>
  <c r="G47" i="4"/>
  <c r="G45" i="4"/>
  <c r="G44" i="4"/>
  <c r="G43" i="4"/>
  <c r="G42" i="4"/>
  <c r="G41" i="4"/>
  <c r="G40" i="4"/>
  <c r="G39" i="4"/>
  <c r="G38" i="4"/>
  <c r="G37" i="4"/>
  <c r="G36" i="4"/>
  <c r="G35" i="4"/>
  <c r="G34" i="4"/>
  <c r="G33" i="4"/>
  <c r="G32" i="4"/>
  <c r="G31" i="4"/>
  <c r="G30" i="4"/>
  <c r="G29" i="4"/>
  <c r="G28" i="4"/>
  <c r="G27" i="4"/>
  <c r="G26" i="4"/>
  <c r="G25" i="4"/>
  <c r="G24" i="4"/>
  <c r="G23" i="4"/>
  <c r="G22" i="4"/>
  <c r="G21" i="4"/>
  <c r="H19" i="4"/>
  <c r="H240" i="4" s="1"/>
  <c r="G18" i="4"/>
  <c r="G17" i="4"/>
  <c r="G16" i="4"/>
  <c r="G15" i="4"/>
  <c r="G14" i="4"/>
  <c r="H13" i="4" l="1"/>
  <c r="H239" i="4" s="1"/>
  <c r="H231" i="4"/>
  <c r="H255" i="4" s="1"/>
  <c r="G55" i="4"/>
  <c r="G54" i="4"/>
  <c r="G60" i="4"/>
  <c r="G57" i="4"/>
  <c r="G63" i="4" l="1"/>
  <c r="H48" i="4" s="1"/>
  <c r="H241" i="4" l="1"/>
  <c r="G105" i="4"/>
  <c r="H102" i="4" s="1"/>
  <c r="H245" i="4" s="1"/>
  <c r="G73" i="4"/>
  <c r="H71" i="4" l="1"/>
  <c r="H242" i="4" s="1"/>
  <c r="H211" i="4"/>
  <c r="H213" i="4" s="1"/>
  <c r="H253" i="4"/>
  <c r="H256" i="4" s="1"/>
  <c r="H214" i="4" l="1"/>
  <c r="H215" i="4" s="1"/>
  <c r="H217" i="4" l="1"/>
  <c r="H216" i="4"/>
  <c r="H218" i="4" l="1"/>
  <c r="H219" i="4" s="1"/>
  <c r="H220" i="4" s="1"/>
</calcChain>
</file>

<file path=xl/sharedStrings.xml><?xml version="1.0" encoding="utf-8"?>
<sst xmlns="http://schemas.openxmlformats.org/spreadsheetml/2006/main" count="658" uniqueCount="466">
  <si>
    <r>
      <rPr>
        <sz val="10"/>
        <rFont val="Arial"/>
        <family val="2"/>
      </rPr>
      <t>“1983/2023 –  40 AÑOS DE DEMOCRACIA”</t>
    </r>
    <r>
      <rPr>
        <i/>
        <sz val="10"/>
        <rFont val="Arial"/>
        <family val="2"/>
      </rPr>
      <t xml:space="preserve">
</t>
    </r>
  </si>
  <si>
    <t>COMPUTO Y PRESUPUESTO</t>
  </si>
  <si>
    <t>CONTRATISTA</t>
  </si>
  <si>
    <t>OBRA - EZEIZA</t>
  </si>
  <si>
    <t>DOMICILIO:</t>
  </si>
  <si>
    <t>TIPO DE OBRA: NUCLEOS SANITARIOS 3er PISO y PLATAFORMA ELEVADORA</t>
  </si>
  <si>
    <t xml:space="preserve">FECHA </t>
  </si>
  <si>
    <t>RUBRO</t>
  </si>
  <si>
    <t>DESIGNACION DE LAS OBRAS</t>
  </si>
  <si>
    <t>Cómputo</t>
  </si>
  <si>
    <t>Presupuesto</t>
  </si>
  <si>
    <t>Unid.</t>
  </si>
  <si>
    <t>Cant.
a</t>
  </si>
  <si>
    <t>Precio Unitario
b</t>
  </si>
  <si>
    <r>
      <t xml:space="preserve">Precio Ítem
c
</t>
    </r>
    <r>
      <rPr>
        <b/>
        <i/>
        <sz val="10"/>
        <rFont val="Arial"/>
        <family val="2"/>
      </rPr>
      <t>c=(a x b)</t>
    </r>
  </si>
  <si>
    <t>Precio Rubro</t>
  </si>
  <si>
    <t>%  incidencia</t>
  </si>
  <si>
    <r>
      <rPr>
        <b/>
        <i/>
        <sz val="10"/>
        <rFont val="Arial"/>
        <family val="2"/>
      </rPr>
      <t xml:space="preserve">1) </t>
    </r>
    <r>
      <rPr>
        <i/>
        <sz val="10"/>
        <rFont val="Arial"/>
        <family val="2"/>
      </rPr>
      <t xml:space="preserve">Se deberá completar la columna de Precio Unitario (b)        </t>
    </r>
    <r>
      <rPr>
        <b/>
        <i/>
        <sz val="10"/>
        <rFont val="Arial"/>
        <family val="2"/>
      </rPr>
      <t>6)</t>
    </r>
    <r>
      <rPr>
        <i/>
        <sz val="10"/>
        <rFont val="Arial"/>
        <family val="2"/>
      </rPr>
      <t xml:space="preserve"> Al final de la tabla completar % Costo Financiero, Gastos Generales, Beneficio e Impuestos.</t>
    </r>
  </si>
  <si>
    <t>*COMPLETAR CELDAS CON FONDO VERDE ÚNICAMENTE</t>
  </si>
  <si>
    <t>1</t>
  </si>
  <si>
    <t>TAREAS PRELIMINARES</t>
  </si>
  <si>
    <t>NOTAS</t>
  </si>
  <si>
    <t>1.01</t>
  </si>
  <si>
    <t>Replanteo de Obra</t>
  </si>
  <si>
    <t>m2</t>
  </si>
  <si>
    <t>1.02</t>
  </si>
  <si>
    <t>Cerco de obra exterior: rígido chapa galvanizada o madera pintada, con postes metálicos de caño estructural, apuntalados, cartelería de seguridad, según etapabilidad de obra. Altura promedio 2,50m</t>
  </si>
  <si>
    <t>ml</t>
  </si>
  <si>
    <t>1.03</t>
  </si>
  <si>
    <t>Cercos de obra parciales interiores: ciegos, de madera y plásticos, con caños estructurales, cartelería de seguridad, según etapabilidad de obra, hermético. Altura promedio 3,00 m</t>
  </si>
  <si>
    <t>1.04</t>
  </si>
  <si>
    <t>Doc. Ejecutiva, Ing. De detalle y Doc. Conforme a obra civil e instalaciones.</t>
  </si>
  <si>
    <t>gl</t>
  </si>
  <si>
    <t>Como lo computan - A definir si va</t>
  </si>
  <si>
    <t>1.05</t>
  </si>
  <si>
    <t>Baños químicos según cantidad de personal a trabajar durante el tiempo de obra</t>
  </si>
  <si>
    <t>mes</t>
  </si>
  <si>
    <t>DEMOLICIÓN Y RETIROS</t>
  </si>
  <si>
    <t>SECTOR NUCLEO CENTRAL 3er PISO / SECTOR ACC 3er PISO</t>
  </si>
  <si>
    <t>2.01</t>
  </si>
  <si>
    <t>Retiro de artefactos sanitarios (se incluye griferias y flexibles)</t>
  </si>
  <si>
    <t>un</t>
  </si>
  <si>
    <t>2.02</t>
  </si>
  <si>
    <t>Retiro de marcos y puertas en acceso a baños RP1 - Medidas: 0,80x2,10.</t>
  </si>
  <si>
    <t>2.03</t>
  </si>
  <si>
    <t>Retiro de marcos y puerta en retretes RPR -  Medidas 0,60x1,20m</t>
  </si>
  <si>
    <t>2.04</t>
  </si>
  <si>
    <t>Retiro de ventanas - Medidas: 1,76x4,06</t>
  </si>
  <si>
    <t>2.05</t>
  </si>
  <si>
    <t>Retiro de ventanas Rv2. Medidas: 1,76x3,06</t>
  </si>
  <si>
    <t>2.06</t>
  </si>
  <si>
    <t>Retiro de soporte de espejo</t>
  </si>
  <si>
    <t>2.07</t>
  </si>
  <si>
    <t>Retiro de espejo pegado en pared</t>
  </si>
  <si>
    <t>2.08</t>
  </si>
  <si>
    <t>Retiro de mesadas</t>
  </si>
  <si>
    <t>2.09</t>
  </si>
  <si>
    <t>Desmonte de Luminarias completas</t>
  </si>
  <si>
    <t>2.10</t>
  </si>
  <si>
    <t>Retiro de zócalos exisntentes</t>
  </si>
  <si>
    <t>2.11</t>
  </si>
  <si>
    <t>Demolición y Retiro de pisos cerámicos</t>
  </si>
  <si>
    <t>2.12</t>
  </si>
  <si>
    <t>Demolición y Retiro de revestimientos cerámicos (incluye adhesivo)</t>
  </si>
  <si>
    <t>2.13</t>
  </si>
  <si>
    <t>Demolición de carpeta nivelación completa</t>
  </si>
  <si>
    <t>2.14</t>
  </si>
  <si>
    <t>Demolición de contrapisos</t>
  </si>
  <si>
    <t>2.15</t>
  </si>
  <si>
    <t>Demolición de banquinas</t>
  </si>
  <si>
    <t>2.16</t>
  </si>
  <si>
    <t>Demolición y retiro de cielorraso suspendido armado (con malla)</t>
  </si>
  <si>
    <t>2.17</t>
  </si>
  <si>
    <t>Demolición y retiro de tabiques de yeso</t>
  </si>
  <si>
    <t>2.18</t>
  </si>
  <si>
    <t>Demolición de muros de mampostería</t>
  </si>
  <si>
    <t>m3</t>
  </si>
  <si>
    <t>2.19</t>
  </si>
  <si>
    <t>Retiro y desmonte de instalaciones sanitarias (cloacal y agua)</t>
  </si>
  <si>
    <t>2.20</t>
  </si>
  <si>
    <t>Retiro caño de desague condensado de AA en pasillo</t>
  </si>
  <si>
    <t>2.21</t>
  </si>
  <si>
    <t>Retiro y desmonte de instalaciones eléctricas (incluye canalización, cableado, cajas y bandejas hasta tablero)</t>
  </si>
  <si>
    <t>2.23</t>
  </si>
  <si>
    <t>Demolición de escalones de material. (H°A°)</t>
  </si>
  <si>
    <t>2.24</t>
  </si>
  <si>
    <t xml:space="preserve">Retiro de hojas de puertas existentes. </t>
  </si>
  <si>
    <t>2.25</t>
  </si>
  <si>
    <t>Retiro de rampa metálica existente.</t>
  </si>
  <si>
    <t>2.26</t>
  </si>
  <si>
    <t xml:space="preserve">Retiro de piso existente en acceso ACC. </t>
  </si>
  <si>
    <t>SECTOR BAÑOS 4to PISO</t>
  </si>
  <si>
    <t>2.41</t>
  </si>
  <si>
    <t>Retiro de ventanas - 3 unidades. Medidas: 1,76x4,06</t>
  </si>
  <si>
    <t xml:space="preserve">ALBAÑILERIA </t>
  </si>
  <si>
    <t>Mampostería y Tabiquería</t>
  </si>
  <si>
    <t>3.01</t>
  </si>
  <si>
    <t xml:space="preserve">M1 - Mampostería de ladrillo cerámico hueco de 8x18x33cm. </t>
  </si>
  <si>
    <t>3.02</t>
  </si>
  <si>
    <t>M2 - Mampostería de ladrillo cerámico hueco de 12x18x33cm.</t>
  </si>
  <si>
    <t>Contrapisos y carpetas</t>
  </si>
  <si>
    <t>3.03</t>
  </si>
  <si>
    <t>Contrapiso de acuerdo a la nueva distribución de cañerías</t>
  </si>
  <si>
    <t>3.04</t>
  </si>
  <si>
    <t>Aislación hidrófuga horizontal  bajo carpeta</t>
  </si>
  <si>
    <t>3.05</t>
  </si>
  <si>
    <t>Carpeta cementicia niveladora</t>
  </si>
  <si>
    <t>Revoques</t>
  </si>
  <si>
    <t>3.06</t>
  </si>
  <si>
    <t>Revoque grueso fratazado + aislación hidrófuga bajo revestimiento</t>
  </si>
  <si>
    <t>3.07</t>
  </si>
  <si>
    <t>Revoque grueso fratazado + fino</t>
  </si>
  <si>
    <t>Revestimiento</t>
  </si>
  <si>
    <t>3.09</t>
  </si>
  <si>
    <t>R2 - Revestimiento cerámico 30x60, color blanco satinado. Tipo Cetim Portobello Rectificado</t>
  </si>
  <si>
    <t>3.10</t>
  </si>
  <si>
    <t>R3- Revestimiento aluminio compuesto, perimetral en vanos carpinterías, color negro. Tipo Alucobon</t>
  </si>
  <si>
    <t>Solados, Zócalos y Solías.</t>
  </si>
  <si>
    <t>3.11</t>
  </si>
  <si>
    <t>S1-Solado Porcelanato tipo Ilva - Ilva Mediterránea Steel 60x60</t>
  </si>
  <si>
    <t>3.12</t>
  </si>
  <si>
    <t>S2- Piso vinílico antiestático en Baldosas tipo GEO TX SE de Indelval</t>
  </si>
  <si>
    <t>3.13</t>
  </si>
  <si>
    <t>S3-Escalón y nariz de goma para transito intenso tipo Cerama tread de Indelval (Largo:1,60m)</t>
  </si>
  <si>
    <t>3.14</t>
  </si>
  <si>
    <t>A1-Alzada de escalones tipo Riser de Indelval (Largo:1,60m)</t>
  </si>
  <si>
    <t>3.15</t>
  </si>
  <si>
    <t>Zo1-Zócalos EPS igual altura a los existentes en circulaciones</t>
  </si>
  <si>
    <t>3.16</t>
  </si>
  <si>
    <t>So1-Solías perfil acero inoxidable en donde exista cambio de solados</t>
  </si>
  <si>
    <t>So2-Solía perfil madera 150 mm x 10 mm pintado para corte pintura pasillo</t>
  </si>
  <si>
    <t>3.17</t>
  </si>
  <si>
    <t>Cinta Antideslizante para sector ducha tipo "3M" o "Tesa ANTI-SLIP" de 25mm</t>
  </si>
  <si>
    <t>CONSTRUCCION EN SECO</t>
  </si>
  <si>
    <t>CIELORRASO</t>
  </si>
  <si>
    <t>4.01</t>
  </si>
  <si>
    <t xml:space="preserve">C02- Cielorrasos suspendido placa de roca de yeso junta tomada 12mm  </t>
  </si>
  <si>
    <t>4.02</t>
  </si>
  <si>
    <t>Reparaciòn de cajón de roca de yeso h=60cm</t>
  </si>
  <si>
    <t>4.03</t>
  </si>
  <si>
    <t>Tapas de inspección 60x60cm</t>
  </si>
  <si>
    <t>CARPINTERIAS</t>
  </si>
  <si>
    <t>Puertas</t>
  </si>
  <si>
    <t>5.01</t>
  </si>
  <si>
    <t>P1-Puerta baños - Placa interior  de MDF revestida con melamina color blanca con canto de cedro de 2", con marco de chapa BWG N°16 negro. Más zócalo de chapa en A°I° de ambas caras. Incluye herrajes completos. Medidas: 80x205cm</t>
  </si>
  <si>
    <t>5.02</t>
  </si>
  <si>
    <t>P2-Puerta baños discapacitados - Placa interior  de MDF revestida con melamina color blanca con canto de cedro de 2", con marco de chapa BWG N°16 negro. Más zócalo de chapa en A°I° de ambas caras. Incluye herrajes completos. Medidas: 90x205cm</t>
  </si>
  <si>
    <t>5.03</t>
  </si>
  <si>
    <t>P3-Puerta Placa (Doble) interior de MDF revestida con melamina color blanca, con marco de BWG N°16 negro.Incluye herrajes completos. Medidas: 80x100</t>
  </si>
  <si>
    <t>5.04</t>
  </si>
  <si>
    <t xml:space="preserve">P4- Puerta cortafuego ignífuga RF-60. Medida: 90x205cm. Incluye Herrajes completos. </t>
  </si>
  <si>
    <t>5.05</t>
  </si>
  <si>
    <t xml:space="preserve">P5- Puerta cortafuego ignífuga RF-60. Medida: 65x205cm. Incluye Herrajes completos. </t>
  </si>
  <si>
    <t>5.06</t>
  </si>
  <si>
    <t xml:space="preserve">P6- Puerta doble con visor vidrio gris oscuro (sin marco). Melamina Medidas: 160x230cm </t>
  </si>
  <si>
    <t>Ventanas</t>
  </si>
  <si>
    <t>5.07</t>
  </si>
  <si>
    <t>V1 - Ventana corrediza + paño fijo con ajustes laterales 140x60mm + mosquitero, perfil de aluminio anodizado color negro. DVH templado gris 6mm|cámara 12mm|4+4 float incoloro. Tipo Linea A30 New Aluar. Med.: 4,06 x 1,76 m.</t>
  </si>
  <si>
    <t>5.08</t>
  </si>
  <si>
    <t>V2 - Ventana corrediza + paño fijo con ajustes perimetraless 60x60mm + mosquitero, perfil de aluminio anodizado color negro. DVH templado gris 6mm|cámara 12mm|4+4 float incoloro. Tipo Linea A30 New Aluar. Med.: 4,06 x 1,76 m.</t>
  </si>
  <si>
    <t>5.09</t>
  </si>
  <si>
    <t>V3 - Ventana corrediza + paño fijo con ajustes laterales 60x60mm + mosquitero, perfil de aluminio anodizado color negro. DVH templado gris 6mm|cámara 12mm|4+4 float incoloro. Tipo Linea A30 New Aluar. Med.: 3,06 x 1,76 m.</t>
  </si>
  <si>
    <t>5.10</t>
  </si>
  <si>
    <t>V4 - Ventana corrediza + paño fijo con ajustes laterales 140x60mm + mosquitero, perfil de aluminio anodizado color negro de 60x60. DVH templado gris 6mm|cámara 12mm|4+4 float incoloro. Tipo Linea A30 New Aluar. Med.: 4,06 x 1,76 m.</t>
  </si>
  <si>
    <t>5.11</t>
  </si>
  <si>
    <t>V5 - Ventana corrediza + paño fijo con ajustes perimetral 60x60mm + mosquitero, perfil de aluminio anodizado color negro de 60x60. DVH templado gris 6mm|cámara 12mm|4+4 float incoloro. Tipo Linea A30 New Aluar. Med.: 4,06 x 1,76 m.</t>
  </si>
  <si>
    <t>5.12</t>
  </si>
  <si>
    <t xml:space="preserve">V6 - Ventana corrediza con ajustes perimetral 60x60mm + mosquitero, perfil de aluminio anodizado color negro de 60x60. DVH templado gris 6mm|cámara 12mm|4+4 float incoloro. Tipo Linea A30 New Aluar. Med.: 4,06 x 1,36 m. </t>
  </si>
  <si>
    <t>5.13</t>
  </si>
  <si>
    <t>V7 - Ventana corrediza + paño fijo con ajustes perimetral 60x60mm + mosquitero, perfil de aluminio anodizado color negro de 60x60. DVH templado gris 6mm|cámara 12mm|4+4 float incoloro. Tipo Linea A30 New Aluar. Med.: 4,06 x 1,36 m. 2 unidades</t>
  </si>
  <si>
    <t>Tabiques Sanitarios</t>
  </si>
  <si>
    <t>5.15</t>
  </si>
  <si>
    <t>Tabique de MDF en sanitario TS-25. h= 2,10m</t>
  </si>
  <si>
    <t>5.16</t>
  </si>
  <si>
    <t>Tabique de MDF en sanitario TS-25 división de mingitorios. H=80m</t>
  </si>
  <si>
    <t>5.17</t>
  </si>
  <si>
    <t xml:space="preserve"> Puertas de MDF TS 25, color gris claro, 0,60x1,60 - incluye herrajes. (unidad=4)</t>
  </si>
  <si>
    <t>Mueble Guardado</t>
  </si>
  <si>
    <t>5.18</t>
  </si>
  <si>
    <t>PM01-Puertas de melamina para mueble de guardado en hall de acceso baños Hombres.</t>
  </si>
  <si>
    <t>Herrajes</t>
  </si>
  <si>
    <t>5.19</t>
  </si>
  <si>
    <t>Cambio de Cerradura en puerta de acceso al depósito sector ACC</t>
  </si>
  <si>
    <t>HERRERIA</t>
  </si>
  <si>
    <t>6.01</t>
  </si>
  <si>
    <t>Escalera de 2 peldaños de hierro</t>
  </si>
  <si>
    <t>PINTURA</t>
  </si>
  <si>
    <t>Interior</t>
  </si>
  <si>
    <t>7.01</t>
  </si>
  <si>
    <t>R1 - Pintura interior Látex ultra lavable mate, marca de primera línea a aprobar por I.O.  Color Blanco  -</t>
  </si>
  <si>
    <t>7.02</t>
  </si>
  <si>
    <t xml:space="preserve">Pintura Látex para cielorrasos, marca de primera línea a aprobar por I.O. Color Blanco  - </t>
  </si>
  <si>
    <t>7.03</t>
  </si>
  <si>
    <t>Tratamiento del marco de hierro perdido: lijado, masillado y antióxido</t>
  </si>
  <si>
    <t>7.04</t>
  </si>
  <si>
    <t>Pintura con lijado masillado, antioxido y  esmalte sintético para marcos de hierro</t>
  </si>
  <si>
    <t>INSTALACION SANITARIA</t>
  </si>
  <si>
    <t>MATERIALES</t>
  </si>
  <si>
    <t>8.01</t>
  </si>
  <si>
    <t>Cañería cloacal CPP Ø0,40</t>
  </si>
  <si>
    <t>8.02</t>
  </si>
  <si>
    <t>Cañería cloacal CPP Ø0,63</t>
  </si>
  <si>
    <t>8.03</t>
  </si>
  <si>
    <t>Cañería cloacal CPP Ø0,110</t>
  </si>
  <si>
    <t>8.04</t>
  </si>
  <si>
    <t>Cámara de inspección Ø200 cierre hermético</t>
  </si>
  <si>
    <t xml:space="preserve">Piezas y accesorios CPP </t>
  </si>
  <si>
    <t>8.05</t>
  </si>
  <si>
    <t>PPA 0,063</t>
  </si>
  <si>
    <t>8.06</t>
  </si>
  <si>
    <t>Ramal curvo 45º 0,110</t>
  </si>
  <si>
    <t>8.07</t>
  </si>
  <si>
    <t>Ramal curvo 45º 0,110 x 0,063</t>
  </si>
  <si>
    <t>Conducción agua fría y caliente, PPTF copolim. random (tipo III) y HºGº</t>
  </si>
  <si>
    <t>8.08</t>
  </si>
  <si>
    <t xml:space="preserve">Caño PPTF Ø 0,013 </t>
  </si>
  <si>
    <t>m</t>
  </si>
  <si>
    <t>8.09</t>
  </si>
  <si>
    <t>Caño PPTF Ø 0,019</t>
  </si>
  <si>
    <t>8.10</t>
  </si>
  <si>
    <t>Caño PPTF Ø 0,025</t>
  </si>
  <si>
    <t>8.11</t>
  </si>
  <si>
    <t>Caño PPTF Ø 0,032</t>
  </si>
  <si>
    <t>8.12</t>
  </si>
  <si>
    <t>Unión doble PPTF Ø 0,025</t>
  </si>
  <si>
    <t>8.13</t>
  </si>
  <si>
    <t>Unión doble PPTF Ø 0,032</t>
  </si>
  <si>
    <t>8.14</t>
  </si>
  <si>
    <t>Codo PPTF Ø 0,013</t>
  </si>
  <si>
    <t>8.15</t>
  </si>
  <si>
    <t>Codo PPTF Ø 0,019</t>
  </si>
  <si>
    <t>8.16</t>
  </si>
  <si>
    <t>Codo PPTF Ø 0,025</t>
  </si>
  <si>
    <t>8.17</t>
  </si>
  <si>
    <t>Codo PPTF Ø 0,032</t>
  </si>
  <si>
    <t>8.18</t>
  </si>
  <si>
    <t>Buje PPTF 0,032 x 0,025</t>
  </si>
  <si>
    <t>8.19</t>
  </si>
  <si>
    <t>Tee PPTF Ø 0,019</t>
  </si>
  <si>
    <t>8.20</t>
  </si>
  <si>
    <t>Tee PPTF Ø 0,025</t>
  </si>
  <si>
    <t>8.21</t>
  </si>
  <si>
    <t>Tee PPTF Ø 0,032</t>
  </si>
  <si>
    <t>8.22</t>
  </si>
  <si>
    <t>Tee PPTF Ø 0,038</t>
  </si>
  <si>
    <t>8.23</t>
  </si>
  <si>
    <t>LLP PPTF total Ø 0,032</t>
  </si>
  <si>
    <t>8.24</t>
  </si>
  <si>
    <t>LLP PPTF total Ø 0,025</t>
  </si>
  <si>
    <t>8.25</t>
  </si>
  <si>
    <t>LLP PPTF total Ø 0,019</t>
  </si>
  <si>
    <t>8.26</t>
  </si>
  <si>
    <t xml:space="preserve">Bandeja perforada </t>
  </si>
  <si>
    <t>MANTENIMIENTO BAÑOS 4to PISO</t>
  </si>
  <si>
    <t>8.27</t>
  </si>
  <si>
    <t>Deposito tipo mochila de loza</t>
  </si>
  <si>
    <t>8.28</t>
  </si>
  <si>
    <t>Tapas cerámica para depósito de mochila de loza</t>
  </si>
  <si>
    <t>8.29</t>
  </si>
  <si>
    <t xml:space="preserve">Sistema de descarga </t>
  </si>
  <si>
    <t>8.30</t>
  </si>
  <si>
    <t>Ajuste de griferías</t>
  </si>
  <si>
    <t>Artefactos (provisión y colocación) - Bº CENTRALES y Bº ACC</t>
  </si>
  <si>
    <t>8.31</t>
  </si>
  <si>
    <t>Inodoro tipo Ferrum Bari + Mochila + Asiento de madera laqueada blanco</t>
  </si>
  <si>
    <t>8.32</t>
  </si>
  <si>
    <t xml:space="preserve">Inodoro + mochila tipo Espacio apto discapacitados </t>
  </si>
  <si>
    <t>8.34</t>
  </si>
  <si>
    <t>Bacha de embutir tipo Congreso chica tipo Ferrum</t>
  </si>
  <si>
    <t>8.35</t>
  </si>
  <si>
    <t>Bacha de embutir tipo Esquel de Ferrum</t>
  </si>
  <si>
    <t>8.36</t>
  </si>
  <si>
    <t>Lavatorio apto discapacitados tipo Espacio</t>
  </si>
  <si>
    <t>8.37</t>
  </si>
  <si>
    <t>Mingitorio de porcelana tipo Hall de Roca</t>
  </si>
  <si>
    <t>8.38</t>
  </si>
  <si>
    <t>Depósito Embutir entrada izquierda  8lts tipo IDEAL</t>
  </si>
  <si>
    <t>8.39</t>
  </si>
  <si>
    <t>Tapa de depósito tecla cromo mate tipo suma de ideal.</t>
  </si>
  <si>
    <t>8.40</t>
  </si>
  <si>
    <t>Termotanque eléctrico 55lts</t>
  </si>
  <si>
    <t>Griferías  (provisión y colocación) - Bº CENTRALES y Bº ACC</t>
  </si>
  <si>
    <t>8.41</t>
  </si>
  <si>
    <t>Grifería monocomando tipo FV pressmatic cromada para mesada en Sanitarios</t>
  </si>
  <si>
    <t>8.42</t>
  </si>
  <si>
    <t>Grifería monocomando tipo FV automática pressmatic cromada para mesada en Sanitarios apto discapacitados</t>
  </si>
  <si>
    <t>8.44</t>
  </si>
  <si>
    <t>Grifería con ducha externa con duchador tipo Puelo FV</t>
  </si>
  <si>
    <t>8.45</t>
  </si>
  <si>
    <t>Grifería de servicio tipo Fv Canilla Esférica 13mm - Fv Caballito</t>
  </si>
  <si>
    <t>Accesorios  (provisión y colocación) - Bº CENTRALES y Bº ACC</t>
  </si>
  <si>
    <t>8.46</t>
  </si>
  <si>
    <t>Cesto de Basura Acero Inoxidable para colgar 14 litros tipo Inelec</t>
  </si>
  <si>
    <t>8.47</t>
  </si>
  <si>
    <t>Cesto de Basura Acero Inoxidable para colgar 23 litros tipo Inelec</t>
  </si>
  <si>
    <t>8.48</t>
  </si>
  <si>
    <t>Dosificador de jabón para mesada tipo Tokio de Inelec</t>
  </si>
  <si>
    <t>8.49</t>
  </si>
  <si>
    <t>Dispenser de jabón liquido de acero inoxidable tipo INELEC con acabado mate</t>
  </si>
  <si>
    <t>8.50</t>
  </si>
  <si>
    <t>Dispenser de papel higiénico de acero inoxidable tipo INELEC STEEL con acabado mate</t>
  </si>
  <si>
    <t>8.51</t>
  </si>
  <si>
    <t>Dispenser de toallas de acero inoxidable tipo INELEC STEEL con acabado mate</t>
  </si>
  <si>
    <t>8.52</t>
  </si>
  <si>
    <t>Percha gancho de acero inoxidable</t>
  </si>
  <si>
    <t>8.53</t>
  </si>
  <si>
    <t>Espejo basculante (0,60x0,80) tipo Ferrum</t>
  </si>
  <si>
    <t>8.54</t>
  </si>
  <si>
    <t>Barral rebatible 80 cm con portarrollos y accionador Tipo Ferrum Espacio</t>
  </si>
  <si>
    <t>8.55</t>
  </si>
  <si>
    <t xml:space="preserve">Barral Rebatible Tipo Ferrum espacio 80 cm </t>
  </si>
  <si>
    <t>8.56</t>
  </si>
  <si>
    <t>Barral curvo de acero inox con tensor a pared + cortina antihongos</t>
  </si>
  <si>
    <t>8.57</t>
  </si>
  <si>
    <t>Asiento ducha baños discapacitados</t>
  </si>
  <si>
    <t>8.58</t>
  </si>
  <si>
    <t>Barral Fijo de apoyo recto tipo espacio Ferrum 80cm</t>
  </si>
  <si>
    <t>8.59</t>
  </si>
  <si>
    <t>Barral Fijo tipo L espacio Ferrum</t>
  </si>
  <si>
    <t xml:space="preserve">INSTALACION ELECTRICA </t>
  </si>
  <si>
    <t>9.01</t>
  </si>
  <si>
    <t>Provision e instalacion Tablero Seccional 3er Piso (TS-3P)</t>
  </si>
  <si>
    <t>9.02</t>
  </si>
  <si>
    <t>Provision e Instalacion de Termomagnetica 2x10A 6kA</t>
  </si>
  <si>
    <t>9.03</t>
  </si>
  <si>
    <t>Provision e Instalacion de Termomagnetica 2x16A 6kA</t>
  </si>
  <si>
    <t>9.04</t>
  </si>
  <si>
    <t>Provision e Instalacion de Termomagnetica 2x20A 6kA</t>
  </si>
  <si>
    <t>9.05</t>
  </si>
  <si>
    <t>Provision e Instalacion de Int Diferencial 2x25A 30mA</t>
  </si>
  <si>
    <t>9.06</t>
  </si>
  <si>
    <t>Provision e Instalacion de Int Diferencial 2x40A 30mA</t>
  </si>
  <si>
    <t>9.07</t>
  </si>
  <si>
    <t>Provision e Instalacion de Int Diferencial 4x25A 30mA</t>
  </si>
  <si>
    <t>9.08</t>
  </si>
  <si>
    <t>Cableado alimentador desde Tablero existente hasta TS-3P (3x70/35mm2+T LS0H).</t>
  </si>
  <si>
    <t>9.09</t>
  </si>
  <si>
    <t>Provision e Instalación bandejas BT perforada 200 mm con accesorios y soportes laterales.</t>
  </si>
  <si>
    <t>9.10</t>
  </si>
  <si>
    <t>Provisión y cableado Cable autoprotegido LS0H 2x1,5 mm2 +T PVC 1,1 Kv</t>
  </si>
  <si>
    <t>9.11</t>
  </si>
  <si>
    <t>Provisión y cableado Cable autoprotegido LS0H 2x2,5 mm2 +T PVC 1,1 Kv</t>
  </si>
  <si>
    <t>9.12</t>
  </si>
  <si>
    <t>Provisión y cableado Cable autoprotegido LS0H 2x4 mm2 +T PVC 1,1 Kv</t>
  </si>
  <si>
    <t>9.13</t>
  </si>
  <si>
    <t>Provisión e instalación de cajas estanco de 10x10 con borneras de interconexión para transición de cableados.</t>
  </si>
  <si>
    <t>9.14</t>
  </si>
  <si>
    <t>Provision e instalacion interruptores de efecto.</t>
  </si>
  <si>
    <t>9.15</t>
  </si>
  <si>
    <t>Canalizacion y cableado bocas de iluminacion.</t>
  </si>
  <si>
    <t>9.16</t>
  </si>
  <si>
    <t>Provision, canalización y cableado tomacorrientes TUG.</t>
  </si>
  <si>
    <t>9.17</t>
  </si>
  <si>
    <t>Provision, canalización y cableado tomacorrientes TUE.</t>
  </si>
  <si>
    <t>9.18</t>
  </si>
  <si>
    <t>Provision e instalacion de accionamientos con sensor infrarojo de presencia 120° en baños.</t>
  </si>
  <si>
    <t>9.19</t>
  </si>
  <si>
    <t>Confección de protocolo de PAT y continuidad de las masas (SRT).</t>
  </si>
  <si>
    <t>Artefactos de iluminación</t>
  </si>
  <si>
    <t>9.20</t>
  </si>
  <si>
    <t>1- Provisión y instalacion Artefactos de iluminación LED circular , de embutir tipo Lumenac Circus 4000k 20w</t>
  </si>
  <si>
    <t>9.21</t>
  </si>
  <si>
    <t>2- Provisión y instalacion Artefactos de iluminación LED circular , de embutir tipo Lumenac DOT 4000k 7w</t>
  </si>
  <si>
    <t>9.22</t>
  </si>
  <si>
    <t>3- Provisión y Colocación artefacto de tubo led 2x18w tipo Lumenac Marea color 4000k estanco antiexplosivo.</t>
  </si>
  <si>
    <t>9.23</t>
  </si>
  <si>
    <t>Provision e instalacion de Kit de emergencia para luminarias LED tipo Atomlux 1601n-led</t>
  </si>
  <si>
    <t>9.24</t>
  </si>
  <si>
    <t>Provision e instalacion de Kit de Cartel de salida de emergencia.</t>
  </si>
  <si>
    <t>MESADAS</t>
  </si>
  <si>
    <t>10.01</t>
  </si>
  <si>
    <t>Mesadas de granito color gris mara en sanitarios, según detalle. Incluye zócalo de 15cm y frentin de 13cm, trasforos, ménsulas y accesorios.</t>
  </si>
  <si>
    <t>ESPEJOS</t>
  </si>
  <si>
    <t>11.01</t>
  </si>
  <si>
    <t>Espejos cantos biselados y pulidos.</t>
  </si>
  <si>
    <t>PLATAFORMA OBLICUA RECTA</t>
  </si>
  <si>
    <t>12.01</t>
  </si>
  <si>
    <t>Provisión e instalación de plataforma oblicua recta. Medidas: 1000 mm x 730mm (útiles)</t>
  </si>
  <si>
    <t>EQUIPAMIENTO</t>
  </si>
  <si>
    <t>13.01</t>
  </si>
  <si>
    <t>Lockers metálico 8 puertas</t>
  </si>
  <si>
    <t>mirar en et</t>
  </si>
  <si>
    <t>13.02</t>
  </si>
  <si>
    <t>Racks porta botellones x 8</t>
  </si>
  <si>
    <t>LIMPIEZA DE OBRA</t>
  </si>
  <si>
    <t>14.01</t>
  </si>
  <si>
    <t>Retiro de escombros y limpieza periodica de obra, incluye provision y retiro de volquetes.</t>
  </si>
  <si>
    <t>14.02</t>
  </si>
  <si>
    <t>Limpieza final de obra</t>
  </si>
  <si>
    <t>COSTO - NETO</t>
  </si>
  <si>
    <t>A</t>
  </si>
  <si>
    <t>COSTO DIRECTO A</t>
  </si>
  <si>
    <t>GASTOS GENERALES</t>
  </si>
  <si>
    <t>%</t>
  </si>
  <si>
    <t>B</t>
  </si>
  <si>
    <t>SUBTOTAL B</t>
  </si>
  <si>
    <t>COSTO FINANCIERO</t>
  </si>
  <si>
    <t>BENEFICIO</t>
  </si>
  <si>
    <t>C</t>
  </si>
  <si>
    <t>SUBTOTAL C</t>
  </si>
  <si>
    <t>IMPUESTOS: I.V.A. + ING.BRUTOS</t>
  </si>
  <si>
    <t>D</t>
  </si>
  <si>
    <t>PRESUPUESTO</t>
  </si>
  <si>
    <t>COEFICIENTE RESUMEN (CR)</t>
  </si>
  <si>
    <t>PRESUPUESTO GENERAL (COSTO-COSTO x CR A )</t>
  </si>
  <si>
    <t>EQUIPO DE OBRA</t>
  </si>
  <si>
    <t>15.1</t>
  </si>
  <si>
    <t>Representante Técnico en Obra (Arq. . / Ing.)</t>
  </si>
  <si>
    <t>15.2</t>
  </si>
  <si>
    <t>Representante Técnico en Instalación eléctrica</t>
  </si>
  <si>
    <t>15.3</t>
  </si>
  <si>
    <t>Jefe de Obra (Arq./ Ing.)</t>
  </si>
  <si>
    <t>15.4</t>
  </si>
  <si>
    <t>Técnico en Seguridad e Higiene</t>
  </si>
  <si>
    <t xml:space="preserve">    Subtotal Ítem</t>
  </si>
  <si>
    <t>PRECIO TOTAL DE OBRA</t>
  </si>
  <si>
    <t>PLANILLA RESUMEN</t>
  </si>
  <si>
    <t>% incidencia</t>
  </si>
  <si>
    <t>SUBTOTAL</t>
  </si>
  <si>
    <t>TOTAL</t>
  </si>
  <si>
    <t xml:space="preserve">Superficie                                   </t>
  </si>
  <si>
    <t xml:space="preserve">Precio por m2 de Edificación                                            </t>
  </si>
  <si>
    <t>$/m2</t>
  </si>
  <si>
    <t xml:space="preserve">  </t>
  </si>
  <si>
    <t>ITEM:</t>
  </si>
  <si>
    <t>UNIDAD DE MEDIDA (UdM)</t>
  </si>
  <si>
    <t>DESCRIPCION:</t>
  </si>
  <si>
    <t>CODIGO</t>
  </si>
  <si>
    <t>INSUMO</t>
  </si>
  <si>
    <t>UNIDAD DE MEDIDA</t>
  </si>
  <si>
    <t>CANTIDAD</t>
  </si>
  <si>
    <t xml:space="preserve">RENDIMIENTO </t>
  </si>
  <si>
    <t>COSTO UNITARIO</t>
  </si>
  <si>
    <t>COSTO PARCIAL</t>
  </si>
  <si>
    <t>COSTO TOTAL</t>
  </si>
  <si>
    <t>U.Mat/UdM</t>
  </si>
  <si>
    <t>$/u</t>
  </si>
  <si>
    <t>Sub total</t>
  </si>
  <si>
    <t>MANO DE OBRA</t>
  </si>
  <si>
    <t>Jornales/Día</t>
  </si>
  <si>
    <t>Jornales/UdM</t>
  </si>
  <si>
    <t xml:space="preserve">$/Día </t>
  </si>
  <si>
    <t xml:space="preserve"> EQUIPOS</t>
  </si>
  <si>
    <t>Equipo/Mes</t>
  </si>
  <si>
    <t>Horas/UdM</t>
  </si>
  <si>
    <t>$/Hora</t>
  </si>
  <si>
    <t>COSTO DIRECTO</t>
  </si>
  <si>
    <t>CR</t>
  </si>
  <si>
    <t>PRECIO TOTAL</t>
  </si>
  <si>
    <t>CALCULO COEFICIENTE RESUMEN (CR)</t>
  </si>
  <si>
    <t>GG</t>
  </si>
  <si>
    <t>g.g</t>
  </si>
  <si>
    <t>GG= A x %gg</t>
  </si>
  <si>
    <t>B= A + GG</t>
  </si>
  <si>
    <t>CF</t>
  </si>
  <si>
    <t xml:space="preserve">c.f </t>
  </si>
  <si>
    <t>CF= B x %cf</t>
  </si>
  <si>
    <t>BE</t>
  </si>
  <si>
    <t>be</t>
  </si>
  <si>
    <t>BE= B x be</t>
  </si>
  <si>
    <t>C= B+CF+BE</t>
  </si>
  <si>
    <t>IMP</t>
  </si>
  <si>
    <t>i</t>
  </si>
  <si>
    <t>IMP= C * i</t>
  </si>
  <si>
    <t>D= C + IMP</t>
  </si>
  <si>
    <t>D/A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</si>
</sst>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_-&quot;$&quot;\ * #,##0.00_-;\-&quot;$&quot;\ * #,##0.00_-;_-&quot;$&quot;\ * &quot;-&quot;??_-;_-@_-"/>
    <numFmt numFmtId="165" formatCode="_ &quot;$&quot;\ * #,##0.00_ ;_ &quot;$&quot;\ * \-#,##0.00_ ;_ &quot;$&quot;\ * &quot;-&quot;??_ ;_ @_ "/>
    <numFmt numFmtId="166" formatCode="0.0"/>
    <numFmt numFmtId="167" formatCode="&quot;$&quot;\ #,##0.00"/>
    <numFmt numFmtId="168" formatCode="0.000"/>
    <numFmt numFmtId="169" formatCode="[$$-409]#,##0.00_ ;\-[$$-409]#,##0.00\ "/>
    <numFmt numFmtId="170" formatCode="_-[$$-409]* #,##0.00_ ;_-[$$-409]* \-#,##0.00\ ;_-[$$-409]* &quot;-&quot;??_ ;_-@_ "/>
    <numFmt numFmtId="171" formatCode="_-[$$-409]* #,##0_ ;_-[$$-409]* \-#,##0\ ;_-[$$-409]* &quot;-&quot;??_ ;_-@_ "/>
    <numFmt numFmtId="172" formatCode="&quot;$&quot;\ #,##0.00000"/>
    <numFmt numFmtId="173" formatCode="#,##0.000"/>
    <numFmt numFmtId="174" formatCode="#,##0.00000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  <font>
      <b/>
      <sz val="10"/>
      <color rgb="FF00B050"/>
      <name val="Arial"/>
      <family val="2"/>
    </font>
    <font>
      <b/>
      <i/>
      <sz val="10"/>
      <name val="Arial"/>
      <family val="2"/>
    </font>
    <font>
      <i/>
      <sz val="11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u/>
      <sz val="7.5"/>
      <color indexed="12"/>
      <name val="Arial"/>
      <family val="2"/>
    </font>
    <font>
      <sz val="10"/>
      <color theme="0" tint="-0.249977111117893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name val="Swis721 Th BT"/>
    </font>
    <font>
      <sz val="11"/>
      <name val="Calibri"/>
      <family val="2"/>
      <scheme val="minor"/>
    </font>
    <font>
      <b/>
      <i/>
      <sz val="11"/>
      <name val="Arial"/>
      <family val="2"/>
    </font>
    <font>
      <b/>
      <sz val="14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8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hair">
        <color auto="1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9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/>
  </cellStyleXfs>
  <cellXfs count="449">
    <xf numFmtId="0" fontId="0" fillId="0" borderId="0" xfId="0"/>
    <xf numFmtId="0" fontId="2" fillId="0" borderId="0" xfId="3" applyAlignment="1">
      <alignment horizontal="left" vertical="center"/>
    </xf>
    <xf numFmtId="164" fontId="0" fillId="0" borderId="0" xfId="4" applyFont="1" applyFill="1" applyAlignment="1" applyProtection="1">
      <alignment vertical="center" wrapText="1"/>
    </xf>
    <xf numFmtId="0" fontId="2" fillId="0" borderId="0" xfId="3" applyAlignment="1">
      <alignment horizontal="left" vertical="center" wrapText="1"/>
    </xf>
    <xf numFmtId="165" fontId="2" fillId="6" borderId="15" xfId="0" applyNumberFormat="1" applyFont="1" applyFill="1" applyBorder="1" applyAlignment="1" applyProtection="1">
      <alignment horizontal="center" vertical="center"/>
      <protection locked="0"/>
    </xf>
    <xf numFmtId="164" fontId="4" fillId="0" borderId="12" xfId="4" applyFont="1" applyBorder="1" applyAlignment="1" applyProtection="1">
      <alignment horizontal="center" vertical="center"/>
    </xf>
    <xf numFmtId="166" fontId="4" fillId="6" borderId="41" xfId="3" applyNumberFormat="1" applyFont="1" applyFill="1" applyBorder="1" applyAlignment="1" applyProtection="1">
      <alignment horizontal="center" vertical="center"/>
      <protection locked="0"/>
    </xf>
    <xf numFmtId="164" fontId="2" fillId="0" borderId="43" xfId="4" applyFont="1" applyBorder="1" applyAlignment="1" applyProtection="1">
      <alignment horizontal="center" vertical="center"/>
    </xf>
    <xf numFmtId="166" fontId="4" fillId="6" borderId="45" xfId="3" applyNumberFormat="1" applyFont="1" applyFill="1" applyBorder="1" applyAlignment="1" applyProtection="1">
      <alignment horizontal="center" vertical="center"/>
      <protection locked="0"/>
    </xf>
    <xf numFmtId="164" fontId="2" fillId="3" borderId="42" xfId="4" applyFont="1" applyFill="1" applyBorder="1" applyAlignment="1" applyProtection="1">
      <alignment horizontal="center" vertical="center"/>
    </xf>
    <xf numFmtId="166" fontId="4" fillId="6" borderId="48" xfId="3" applyNumberFormat="1" applyFont="1" applyFill="1" applyBorder="1" applyAlignment="1" applyProtection="1">
      <alignment horizontal="center" vertical="center"/>
      <protection locked="0"/>
    </xf>
    <xf numFmtId="164" fontId="2" fillId="0" borderId="0" xfId="4" applyFont="1" applyBorder="1" applyAlignment="1" applyProtection="1">
      <alignment horizontal="center" vertical="center"/>
    </xf>
    <xf numFmtId="164" fontId="4" fillId="5" borderId="12" xfId="4" applyFont="1" applyFill="1" applyBorder="1" applyAlignment="1" applyProtection="1">
      <alignment horizontal="center" vertical="center"/>
    </xf>
    <xf numFmtId="164" fontId="4" fillId="3" borderId="0" xfId="4" applyFont="1" applyFill="1" applyAlignment="1" applyProtection="1">
      <alignment horizontal="center" vertical="center"/>
    </xf>
    <xf numFmtId="0" fontId="2" fillId="0" borderId="0" xfId="3" applyAlignment="1">
      <alignment horizontal="center" vertical="center"/>
    </xf>
    <xf numFmtId="0" fontId="5" fillId="0" borderId="0" xfId="3" applyFont="1" applyAlignment="1">
      <alignment horizontal="center" vertical="center"/>
    </xf>
    <xf numFmtId="0" fontId="2" fillId="0" borderId="0" xfId="3" applyAlignment="1">
      <alignment horizontal="center"/>
    </xf>
    <xf numFmtId="164" fontId="0" fillId="0" borderId="0" xfId="4" applyFont="1" applyFill="1" applyAlignment="1" applyProtection="1">
      <alignment wrapText="1"/>
    </xf>
    <xf numFmtId="164" fontId="4" fillId="0" borderId="0" xfId="4" applyFont="1" applyFill="1" applyAlignment="1" applyProtection="1">
      <alignment wrapText="1"/>
    </xf>
    <xf numFmtId="0" fontId="2" fillId="0" borderId="0" xfId="3"/>
    <xf numFmtId="0" fontId="6" fillId="0" borderId="0" xfId="3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11" fillId="0" borderId="0" xfId="7" applyAlignment="1" applyProtection="1">
      <alignment horizontal="left" vertical="center"/>
    </xf>
    <xf numFmtId="164" fontId="2" fillId="0" borderId="0" xfId="3" applyNumberFormat="1" applyAlignment="1">
      <alignment horizontal="left" vertical="center"/>
    </xf>
    <xf numFmtId="170" fontId="2" fillId="0" borderId="0" xfId="1" applyNumberFormat="1" applyFont="1" applyAlignment="1">
      <alignment horizontal="left" vertical="center" wrapText="1"/>
    </xf>
    <xf numFmtId="171" fontId="2" fillId="0" borderId="0" xfId="3" applyNumberFormat="1" applyAlignment="1">
      <alignment horizontal="left" vertical="center" wrapText="1"/>
    </xf>
    <xf numFmtId="14" fontId="2" fillId="0" borderId="0" xfId="3" applyNumberFormat="1" applyAlignment="1">
      <alignment horizontal="left" vertical="center"/>
    </xf>
    <xf numFmtId="0" fontId="11" fillId="0" borderId="0" xfId="7" applyFill="1" applyAlignment="1" applyProtection="1">
      <alignment horizontal="left" vertical="center"/>
    </xf>
    <xf numFmtId="164" fontId="2" fillId="0" borderId="0" xfId="4" applyFont="1" applyFill="1" applyBorder="1" applyAlignment="1" applyProtection="1">
      <alignment vertical="center" wrapText="1"/>
    </xf>
    <xf numFmtId="0" fontId="2" fillId="0" borderId="0" xfId="3" applyAlignment="1">
      <alignment horizontal="center" vertical="center" wrapText="1"/>
    </xf>
    <xf numFmtId="167" fontId="4" fillId="0" borderId="0" xfId="3" applyNumberFormat="1" applyFont="1" applyAlignment="1">
      <alignment horizontal="center" vertical="center" wrapText="1"/>
    </xf>
    <xf numFmtId="172" fontId="2" fillId="0" borderId="0" xfId="3" applyNumberFormat="1" applyAlignment="1">
      <alignment horizontal="left" vertical="center"/>
    </xf>
    <xf numFmtId="0" fontId="0" fillId="10" borderId="2" xfId="0" applyFill="1" applyBorder="1"/>
    <xf numFmtId="0" fontId="0" fillId="10" borderId="3" xfId="0" applyFill="1" applyBorder="1"/>
    <xf numFmtId="0" fontId="0" fillId="10" borderId="4" xfId="0" applyFill="1" applyBorder="1"/>
    <xf numFmtId="0" fontId="0" fillId="10" borderId="66" xfId="0" applyFill="1" applyBorder="1"/>
    <xf numFmtId="0" fontId="13" fillId="11" borderId="12" xfId="0" applyFont="1" applyFill="1" applyBorder="1" applyAlignment="1">
      <alignment vertical="center"/>
    </xf>
    <xf numFmtId="0" fontId="13" fillId="10" borderId="9" xfId="0" applyFont="1" applyFill="1" applyBorder="1" applyAlignment="1">
      <alignment horizontal="left" vertical="center"/>
    </xf>
    <xf numFmtId="0" fontId="0" fillId="10" borderId="0" xfId="0" applyFill="1"/>
    <xf numFmtId="0" fontId="0" fillId="10" borderId="58" xfId="0" applyFill="1" applyBorder="1"/>
    <xf numFmtId="0" fontId="14" fillId="10" borderId="66" xfId="0" applyFont="1" applyFill="1" applyBorder="1" applyAlignment="1">
      <alignment horizontal="center" vertical="center" wrapText="1"/>
    </xf>
    <xf numFmtId="0" fontId="13" fillId="11" borderId="8" xfId="0" applyFont="1" applyFill="1" applyBorder="1" applyAlignment="1">
      <alignment horizontal="center" vertical="center" wrapText="1"/>
    </xf>
    <xf numFmtId="0" fontId="13" fillId="11" borderId="12" xfId="0" applyFont="1" applyFill="1" applyBorder="1" applyAlignment="1">
      <alignment horizontal="center" vertical="center" wrapText="1"/>
    </xf>
    <xf numFmtId="0" fontId="13" fillId="11" borderId="10" xfId="0" applyFont="1" applyFill="1" applyBorder="1" applyAlignment="1">
      <alignment horizontal="center" vertical="center" wrapText="1"/>
    </xf>
    <xf numFmtId="0" fontId="13" fillId="11" borderId="9" xfId="0" applyFont="1" applyFill="1" applyBorder="1" applyAlignment="1">
      <alignment horizontal="center" vertical="center" wrapText="1"/>
    </xf>
    <xf numFmtId="0" fontId="14" fillId="10" borderId="58" xfId="0" applyFont="1" applyFill="1" applyBorder="1" applyAlignment="1">
      <alignment horizontal="center" vertical="center" wrapText="1"/>
    </xf>
    <xf numFmtId="0" fontId="2" fillId="10" borderId="0" xfId="0" applyFont="1" applyFill="1"/>
    <xf numFmtId="0" fontId="4" fillId="10" borderId="12" xfId="0" applyFont="1" applyFill="1" applyBorder="1" applyAlignment="1">
      <alignment horizontal="center"/>
    </xf>
    <xf numFmtId="0" fontId="13" fillId="10" borderId="12" xfId="0" applyFont="1" applyFill="1" applyBorder="1" applyAlignment="1">
      <alignment horizontal="left"/>
    </xf>
    <xf numFmtId="0" fontId="0" fillId="10" borderId="38" xfId="0" applyFill="1" applyBorder="1" applyAlignment="1">
      <alignment horizontal="center"/>
    </xf>
    <xf numFmtId="0" fontId="4" fillId="10" borderId="39" xfId="0" applyFont="1" applyFill="1" applyBorder="1" applyAlignment="1">
      <alignment horizontal="center"/>
    </xf>
    <xf numFmtId="0" fontId="4" fillId="10" borderId="67" xfId="0" applyFont="1" applyFill="1" applyBorder="1" applyAlignment="1">
      <alignment horizontal="center"/>
    </xf>
    <xf numFmtId="0" fontId="0" fillId="10" borderId="12" xfId="0" applyFill="1" applyBorder="1"/>
    <xf numFmtId="0" fontId="0" fillId="10" borderId="0" xfId="0" applyFill="1" applyAlignment="1">
      <alignment horizontal="left"/>
    </xf>
    <xf numFmtId="0" fontId="0" fillId="10" borderId="68" xfId="0" applyFill="1" applyBorder="1"/>
    <xf numFmtId="0" fontId="0" fillId="10" borderId="17" xfId="0" applyFill="1" applyBorder="1" applyAlignment="1">
      <alignment horizontal="left"/>
    </xf>
    <xf numFmtId="0" fontId="0" fillId="10" borderId="17" xfId="0" applyFill="1" applyBorder="1"/>
    <xf numFmtId="0" fontId="0" fillId="10" borderId="69" xfId="0" applyFill="1" applyBorder="1"/>
    <xf numFmtId="0" fontId="0" fillId="10" borderId="70" xfId="0" applyFill="1" applyBorder="1"/>
    <xf numFmtId="0" fontId="0" fillId="10" borderId="27" xfId="0" applyFill="1" applyBorder="1" applyAlignment="1">
      <alignment horizontal="left"/>
    </xf>
    <xf numFmtId="0" fontId="0" fillId="10" borderId="27" xfId="0" applyFill="1" applyBorder="1"/>
    <xf numFmtId="0" fontId="0" fillId="10" borderId="71" xfId="0" applyFill="1" applyBorder="1"/>
    <xf numFmtId="0" fontId="0" fillId="10" borderId="72" xfId="0" applyFill="1" applyBorder="1"/>
    <xf numFmtId="0" fontId="0" fillId="10" borderId="73" xfId="0" applyFill="1" applyBorder="1" applyAlignment="1">
      <alignment horizontal="left"/>
    </xf>
    <xf numFmtId="0" fontId="0" fillId="10" borderId="73" xfId="0" applyFill="1" applyBorder="1"/>
    <xf numFmtId="0" fontId="0" fillId="10" borderId="74" xfId="0" applyFill="1" applyBorder="1"/>
    <xf numFmtId="0" fontId="13" fillId="10" borderId="8" xfId="0" applyFont="1" applyFill="1" applyBorder="1" applyAlignment="1">
      <alignment horizontal="left"/>
    </xf>
    <xf numFmtId="0" fontId="0" fillId="10" borderId="36" xfId="0" applyFill="1" applyBorder="1" applyAlignment="1">
      <alignment horizontal="center"/>
    </xf>
    <xf numFmtId="0" fontId="0" fillId="10" borderId="67" xfId="0" applyFill="1" applyBorder="1"/>
    <xf numFmtId="0" fontId="2" fillId="10" borderId="17" xfId="0" applyFont="1" applyFill="1" applyBorder="1"/>
    <xf numFmtId="0" fontId="0" fillId="11" borderId="12" xfId="0" applyFill="1" applyBorder="1"/>
    <xf numFmtId="0" fontId="0" fillId="10" borderId="5" xfId="0" applyFill="1" applyBorder="1"/>
    <xf numFmtId="0" fontId="0" fillId="10" borderId="1" xfId="0" applyFill="1" applyBorder="1"/>
    <xf numFmtId="0" fontId="0" fillId="10" borderId="6" xfId="0" applyFill="1" applyBorder="1"/>
    <xf numFmtId="0" fontId="2" fillId="0" borderId="2" xfId="0" applyFont="1" applyBorder="1"/>
    <xf numFmtId="0" fontId="0" fillId="0" borderId="3" xfId="0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75" xfId="0" applyBorder="1" applyAlignment="1">
      <alignment horizontal="left" vertical="center"/>
    </xf>
    <xf numFmtId="0" fontId="0" fillId="0" borderId="75" xfId="0" applyBorder="1"/>
    <xf numFmtId="0" fontId="0" fillId="0" borderId="66" xfId="0" applyBorder="1"/>
    <xf numFmtId="0" fontId="0" fillId="0" borderId="58" xfId="0" applyBorder="1"/>
    <xf numFmtId="0" fontId="4" fillId="11" borderId="12" xfId="0" applyFont="1" applyFill="1" applyBorder="1" applyAlignment="1">
      <alignment horizontal="center" vertical="center"/>
    </xf>
    <xf numFmtId="168" fontId="4" fillId="11" borderId="12" xfId="0" applyNumberFormat="1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4" fillId="0" borderId="41" xfId="0" applyFont="1" applyBorder="1" applyAlignment="1">
      <alignment horizontal="center" vertical="center"/>
    </xf>
    <xf numFmtId="166" fontId="4" fillId="0" borderId="41" xfId="0" applyNumberFormat="1" applyFont="1" applyBorder="1" applyAlignment="1">
      <alignment horizontal="center" vertical="center"/>
    </xf>
    <xf numFmtId="173" fontId="2" fillId="0" borderId="0" xfId="0" applyNumberFormat="1" applyFont="1" applyAlignment="1">
      <alignment horizontal="center" vertical="center"/>
    </xf>
    <xf numFmtId="173" fontId="4" fillId="11" borderId="12" xfId="0" applyNumberFormat="1" applyFont="1" applyFill="1" applyBorder="1" applyAlignment="1">
      <alignment horizontal="center" vertical="center"/>
    </xf>
    <xf numFmtId="0" fontId="2" fillId="0" borderId="40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166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173" fontId="4" fillId="0" borderId="0" xfId="0" applyNumberFormat="1" applyFont="1" applyAlignment="1">
      <alignment horizontal="center" vertical="center"/>
    </xf>
    <xf numFmtId="174" fontId="4" fillId="11" borderId="12" xfId="0" applyNumberFormat="1" applyFont="1" applyFill="1" applyBorder="1" applyAlignment="1">
      <alignment horizontal="center" vertical="center"/>
    </xf>
    <xf numFmtId="0" fontId="0" fillId="0" borderId="5" xfId="0" applyBorder="1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6" xfId="0" applyBorder="1"/>
    <xf numFmtId="4" fontId="2" fillId="0" borderId="0" xfId="3" applyNumberFormat="1" applyAlignment="1">
      <alignment horizontal="left" vertical="center"/>
    </xf>
    <xf numFmtId="2" fontId="2" fillId="0" borderId="0" xfId="3" applyNumberFormat="1" applyAlignment="1">
      <alignment horizontal="left" vertical="center"/>
    </xf>
    <xf numFmtId="0" fontId="4" fillId="3" borderId="55" xfId="7" applyNumberFormat="1" applyFont="1" applyFill="1" applyBorder="1" applyAlignment="1" applyProtection="1">
      <alignment horizontal="left" vertical="center" wrapText="1"/>
    </xf>
    <xf numFmtId="0" fontId="4" fillId="3" borderId="56" xfId="7" applyNumberFormat="1" applyFont="1" applyFill="1" applyBorder="1" applyAlignment="1" applyProtection="1">
      <alignment horizontal="left" vertical="center" wrapText="1"/>
    </xf>
    <xf numFmtId="0" fontId="4" fillId="3" borderId="57" xfId="7" applyNumberFormat="1" applyFont="1" applyFill="1" applyBorder="1" applyAlignment="1" applyProtection="1">
      <alignment horizontal="left" vertical="center" wrapText="1"/>
    </xf>
    <xf numFmtId="2" fontId="2" fillId="0" borderId="0" xfId="3" applyNumberFormat="1" applyAlignment="1">
      <alignment horizontal="left" vertical="center" wrapText="1"/>
    </xf>
    <xf numFmtId="164" fontId="2" fillId="0" borderId="0" xfId="3" applyNumberFormat="1" applyAlignment="1">
      <alignment horizontal="left" vertical="center" wrapText="1"/>
    </xf>
    <xf numFmtId="49" fontId="5" fillId="0" borderId="0" xfId="3" applyNumberFormat="1" applyFont="1" applyAlignment="1">
      <alignment horizontal="center" vertical="center"/>
    </xf>
    <xf numFmtId="164" fontId="16" fillId="0" borderId="0" xfId="4" applyFont="1" applyFill="1" applyAlignment="1" applyProtection="1">
      <alignment vertical="center" wrapText="1"/>
    </xf>
    <xf numFmtId="165" fontId="2" fillId="6" borderId="15" xfId="3" applyNumberFormat="1" applyFill="1" applyBorder="1" applyAlignment="1" applyProtection="1">
      <alignment horizontal="center" vertical="center" wrapText="1"/>
      <protection locked="0"/>
    </xf>
    <xf numFmtId="165" fontId="2" fillId="6" borderId="16" xfId="3" applyNumberFormat="1" applyFill="1" applyBorder="1" applyAlignment="1" applyProtection="1">
      <alignment horizontal="center" vertical="center" wrapText="1"/>
      <protection locked="0"/>
    </xf>
    <xf numFmtId="165" fontId="2" fillId="6" borderId="15" xfId="3" applyNumberFormat="1" applyFill="1" applyBorder="1" applyAlignment="1" applyProtection="1">
      <alignment horizontal="center" vertical="center"/>
      <protection locked="0"/>
    </xf>
    <xf numFmtId="165" fontId="2" fillId="6" borderId="33" xfId="3" applyNumberFormat="1" applyFill="1" applyBorder="1" applyAlignment="1" applyProtection="1">
      <alignment horizontal="center" vertical="center"/>
      <protection locked="0"/>
    </xf>
    <xf numFmtId="165" fontId="2" fillId="6" borderId="16" xfId="3" applyNumberFormat="1" applyFill="1" applyBorder="1" applyAlignment="1" applyProtection="1">
      <alignment horizontal="center" vertical="center"/>
      <protection locked="0"/>
    </xf>
    <xf numFmtId="165" fontId="2" fillId="6" borderId="34" xfId="3" applyNumberFormat="1" applyFill="1" applyBorder="1" applyAlignment="1" applyProtection="1">
      <alignment horizontal="center" vertical="center"/>
      <protection locked="0"/>
    </xf>
    <xf numFmtId="165" fontId="2" fillId="6" borderId="51" xfId="3" applyNumberFormat="1" applyFill="1" applyBorder="1" applyAlignment="1" applyProtection="1">
      <alignment horizontal="center" vertical="center" wrapText="1"/>
      <protection locked="0"/>
    </xf>
    <xf numFmtId="165" fontId="2" fillId="6" borderId="53" xfId="3" applyNumberFormat="1" applyFill="1" applyBorder="1" applyAlignment="1" applyProtection="1">
      <alignment horizontal="center" vertical="center" wrapText="1"/>
      <protection locked="0"/>
    </xf>
    <xf numFmtId="164" fontId="16" fillId="3" borderId="0" xfId="4" applyFont="1" applyFill="1" applyAlignment="1" applyProtection="1">
      <alignment vertical="center" wrapText="1"/>
    </xf>
    <xf numFmtId="167" fontId="16" fillId="3" borderId="0" xfId="4" applyNumberFormat="1" applyFont="1" applyFill="1" applyAlignment="1" applyProtection="1">
      <alignment vertical="center" wrapText="1"/>
    </xf>
    <xf numFmtId="164" fontId="16" fillId="3" borderId="0" xfId="4" applyFont="1" applyFill="1" applyBorder="1" applyAlignment="1" applyProtection="1">
      <alignment vertical="center" wrapText="1"/>
    </xf>
    <xf numFmtId="0" fontId="4" fillId="3" borderId="30" xfId="7" applyNumberFormat="1" applyFont="1" applyFill="1" applyBorder="1" applyAlignment="1" applyProtection="1">
      <alignment horizontal="left" vertical="center" wrapText="1"/>
    </xf>
    <xf numFmtId="0" fontId="4" fillId="3" borderId="14" xfId="7" applyNumberFormat="1" applyFont="1" applyFill="1" applyBorder="1" applyAlignment="1" applyProtection="1">
      <alignment horizontal="left" vertical="center" wrapText="1"/>
    </xf>
    <xf numFmtId="0" fontId="4" fillId="3" borderId="32" xfId="7" applyNumberFormat="1" applyFont="1" applyFill="1" applyBorder="1" applyAlignment="1" applyProtection="1">
      <alignment horizontal="left" vertical="center" wrapText="1"/>
    </xf>
    <xf numFmtId="0" fontId="4" fillId="0" borderId="12" xfId="3" applyFont="1" applyBorder="1" applyAlignment="1">
      <alignment horizontal="center" vertical="center" shrinkToFit="1"/>
    </xf>
    <xf numFmtId="2" fontId="4" fillId="0" borderId="12" xfId="3" applyNumberFormat="1" applyFont="1" applyBorder="1" applyAlignment="1">
      <alignment horizontal="center" vertical="center" wrapText="1" shrinkToFit="1"/>
    </xf>
    <xf numFmtId="0" fontId="4" fillId="0" borderId="12" xfId="3" applyFont="1" applyBorder="1" applyAlignment="1">
      <alignment horizontal="center" vertical="center" wrapText="1"/>
    </xf>
    <xf numFmtId="0" fontId="4" fillId="3" borderId="8" xfId="3" applyFont="1" applyFill="1" applyBorder="1" applyAlignment="1">
      <alignment horizontal="center" vertical="center" wrapText="1"/>
    </xf>
    <xf numFmtId="0" fontId="2" fillId="4" borderId="5" xfId="5" applyFill="1" applyBorder="1" applyAlignment="1">
      <alignment horizontal="center" vertical="center" textRotation="90" shrinkToFit="1"/>
    </xf>
    <xf numFmtId="0" fontId="3" fillId="4" borderId="1" xfId="5" applyFont="1" applyFill="1" applyBorder="1" applyAlignment="1">
      <alignment vertical="center" wrapText="1"/>
    </xf>
    <xf numFmtId="0" fontId="3" fillId="4" borderId="1" xfId="5" applyFont="1" applyFill="1" applyBorder="1" applyAlignment="1">
      <alignment horizontal="center" vertical="center" wrapText="1"/>
    </xf>
    <xf numFmtId="0" fontId="3" fillId="4" borderId="6" xfId="5" applyFont="1" applyFill="1" applyBorder="1" applyAlignment="1">
      <alignment vertical="center" wrapText="1"/>
    </xf>
    <xf numFmtId="0" fontId="4" fillId="5" borderId="8" xfId="3" applyFont="1" applyFill="1" applyBorder="1" applyAlignment="1">
      <alignment horizontal="center" vertical="center" wrapText="1"/>
    </xf>
    <xf numFmtId="0" fontId="4" fillId="5" borderId="8" xfId="3" applyFont="1" applyFill="1" applyBorder="1" applyAlignment="1">
      <alignment vertical="center" wrapText="1"/>
    </xf>
    <xf numFmtId="0" fontId="4" fillId="5" borderId="10" xfId="3" applyFont="1" applyFill="1" applyBorder="1" applyAlignment="1">
      <alignment vertical="center" wrapText="1"/>
    </xf>
    <xf numFmtId="165" fontId="4" fillId="5" borderId="12" xfId="3" applyNumberFormat="1" applyFont="1" applyFill="1" applyBorder="1" applyAlignment="1">
      <alignment horizontal="center" vertical="center"/>
    </xf>
    <xf numFmtId="9" fontId="4" fillId="5" borderId="12" xfId="2" applyFont="1" applyFill="1" applyBorder="1" applyAlignment="1" applyProtection="1">
      <alignment horizontal="center" vertical="center"/>
    </xf>
    <xf numFmtId="10" fontId="4" fillId="5" borderId="9" xfId="3" applyNumberFormat="1" applyFont="1" applyFill="1" applyBorder="1" applyAlignment="1">
      <alignment horizontal="center" vertical="center" wrapText="1"/>
    </xf>
    <xf numFmtId="0" fontId="2" fillId="0" borderId="13" xfId="3" applyBorder="1" applyAlignment="1">
      <alignment horizontal="left" vertical="center" wrapText="1"/>
    </xf>
    <xf numFmtId="0" fontId="2" fillId="0" borderId="15" xfId="3" applyBorder="1" applyAlignment="1">
      <alignment horizontal="center" vertical="center"/>
    </xf>
    <xf numFmtId="0" fontId="2" fillId="0" borderId="15" xfId="3" applyBorder="1" applyAlignment="1">
      <alignment horizontal="left" vertical="center" wrapText="1"/>
    </xf>
    <xf numFmtId="0" fontId="2" fillId="0" borderId="15" xfId="3" applyBorder="1" applyAlignment="1">
      <alignment horizontal="center" vertical="center" wrapText="1"/>
    </xf>
    <xf numFmtId="2" fontId="2" fillId="0" borderId="15" xfId="3" applyNumberFormat="1" applyBorder="1" applyAlignment="1">
      <alignment horizontal="center" vertical="center" wrapText="1"/>
    </xf>
    <xf numFmtId="165" fontId="2" fillId="0" borderId="15" xfId="3" applyNumberFormat="1" applyBorder="1" applyAlignment="1">
      <alignment horizontal="center" vertical="center" wrapText="1"/>
    </xf>
    <xf numFmtId="10" fontId="2" fillId="0" borderId="16" xfId="3" applyNumberFormat="1" applyBorder="1" applyAlignment="1">
      <alignment horizontal="center" vertical="center" wrapText="1"/>
    </xf>
    <xf numFmtId="10" fontId="2" fillId="0" borderId="15" xfId="3" applyNumberFormat="1" applyBorder="1" applyAlignment="1">
      <alignment horizontal="center" vertical="center" wrapText="1"/>
    </xf>
    <xf numFmtId="10" fontId="2" fillId="0" borderId="15" xfId="3" applyNumberFormat="1" applyBorder="1" applyAlignment="1">
      <alignment vertical="center" wrapText="1"/>
    </xf>
    <xf numFmtId="10" fontId="2" fillId="0" borderId="16" xfId="3" applyNumberFormat="1" applyBorder="1" applyAlignment="1">
      <alignment vertical="center" wrapText="1"/>
    </xf>
    <xf numFmtId="10" fontId="4" fillId="5" borderId="12" xfId="3" applyNumberFormat="1" applyFont="1" applyFill="1" applyBorder="1" applyAlignment="1">
      <alignment horizontal="center" vertical="center"/>
    </xf>
    <xf numFmtId="10" fontId="4" fillId="5" borderId="9" xfId="3" applyNumberFormat="1" applyFont="1" applyFill="1" applyBorder="1" applyAlignment="1">
      <alignment vertical="center" wrapText="1"/>
    </xf>
    <xf numFmtId="0" fontId="2" fillId="4" borderId="17" xfId="3" applyFill="1" applyBorder="1" applyAlignment="1">
      <alignment horizontal="center" vertical="center" wrapText="1"/>
    </xf>
    <xf numFmtId="0" fontId="4" fillId="4" borderId="18" xfId="3" applyFont="1" applyFill="1" applyBorder="1" applyAlignment="1">
      <alignment vertical="center" wrapText="1"/>
    </xf>
    <xf numFmtId="0" fontId="4" fillId="4" borderId="19" xfId="3" applyFont="1" applyFill="1" applyBorder="1" applyAlignment="1">
      <alignment vertical="center" wrapText="1"/>
    </xf>
    <xf numFmtId="0" fontId="4" fillId="4" borderId="20" xfId="3" applyFont="1" applyFill="1" applyBorder="1" applyAlignment="1">
      <alignment vertical="center" wrapText="1"/>
    </xf>
    <xf numFmtId="0" fontId="2" fillId="0" borderId="16" xfId="3" applyBorder="1" applyAlignment="1">
      <alignment horizontal="left" vertical="center" wrapText="1"/>
    </xf>
    <xf numFmtId="2" fontId="2" fillId="0" borderId="16" xfId="3" applyNumberFormat="1" applyBorder="1" applyAlignment="1">
      <alignment horizontal="center" vertical="center"/>
    </xf>
    <xf numFmtId="165" fontId="2" fillId="0" borderId="16" xfId="3" applyNumberFormat="1" applyBorder="1" applyAlignment="1">
      <alignment horizontal="center" vertical="center" wrapText="1"/>
    </xf>
    <xf numFmtId="10" fontId="2" fillId="0" borderId="21" xfId="3" applyNumberFormat="1" applyBorder="1" applyAlignment="1">
      <alignment horizontal="center" vertical="center" wrapText="1"/>
    </xf>
    <xf numFmtId="10" fontId="2" fillId="0" borderId="22" xfId="3" applyNumberFormat="1" applyBorder="1" applyAlignment="1">
      <alignment horizontal="center" vertical="center" wrapText="1"/>
    </xf>
    <xf numFmtId="0" fontId="2" fillId="0" borderId="16" xfId="0" applyFont="1" applyBorder="1" applyAlignment="1">
      <alignment horizontal="left" vertical="center" wrapText="1"/>
    </xf>
    <xf numFmtId="2" fontId="2" fillId="0" borderId="15" xfId="0" applyNumberFormat="1" applyFont="1" applyBorder="1" applyAlignment="1">
      <alignment horizontal="center" vertical="center" wrapText="1"/>
    </xf>
    <xf numFmtId="2" fontId="2" fillId="0" borderId="15" xfId="3" applyNumberFormat="1" applyBorder="1" applyAlignment="1">
      <alignment horizontal="center" vertical="center"/>
    </xf>
    <xf numFmtId="0" fontId="2" fillId="0" borderId="22" xfId="3" applyBorder="1" applyAlignment="1">
      <alignment horizontal="left" vertical="center" wrapText="1"/>
    </xf>
    <xf numFmtId="165" fontId="2" fillId="0" borderId="22" xfId="3" applyNumberFormat="1" applyBorder="1" applyAlignment="1">
      <alignment horizontal="center" vertical="center" wrapText="1"/>
    </xf>
    <xf numFmtId="10" fontId="2" fillId="0" borderId="22" xfId="3" applyNumberFormat="1" applyBorder="1" applyAlignment="1">
      <alignment vertical="center" wrapText="1"/>
    </xf>
    <xf numFmtId="2" fontId="2" fillId="0" borderId="21" xfId="3" applyNumberFormat="1" applyBorder="1" applyAlignment="1">
      <alignment horizontal="center" vertical="center"/>
    </xf>
    <xf numFmtId="164" fontId="2" fillId="0" borderId="16" xfId="1" applyFont="1" applyBorder="1" applyAlignment="1" applyProtection="1">
      <alignment horizontal="center" vertical="center" wrapText="1"/>
    </xf>
    <xf numFmtId="0" fontId="2" fillId="4" borderId="23" xfId="3" applyFill="1" applyBorder="1" applyAlignment="1">
      <alignment horizontal="center" vertical="center" wrapText="1"/>
    </xf>
    <xf numFmtId="0" fontId="4" fillId="4" borderId="23" xfId="3" applyFont="1" applyFill="1" applyBorder="1" applyAlignment="1">
      <alignment vertical="center" wrapText="1"/>
    </xf>
    <xf numFmtId="0" fontId="4" fillId="4" borderId="24" xfId="3" applyFont="1" applyFill="1" applyBorder="1" applyAlignment="1">
      <alignment vertical="center" wrapText="1"/>
    </xf>
    <xf numFmtId="0" fontId="2" fillId="4" borderId="25" xfId="3" applyFill="1" applyBorder="1" applyAlignment="1">
      <alignment vertical="center" wrapText="1"/>
    </xf>
    <xf numFmtId="0" fontId="4" fillId="4" borderId="25" xfId="3" applyFont="1" applyFill="1" applyBorder="1" applyAlignment="1">
      <alignment vertical="center" wrapText="1"/>
    </xf>
    <xf numFmtId="0" fontId="4" fillId="5" borderId="9" xfId="3" applyFont="1" applyFill="1" applyBorder="1" applyAlignment="1">
      <alignment vertical="center" wrapText="1"/>
    </xf>
    <xf numFmtId="10" fontId="4" fillId="5" borderId="12" xfId="3" applyNumberFormat="1" applyFont="1" applyFill="1" applyBorder="1" applyAlignment="1">
      <alignment vertical="center" wrapText="1"/>
    </xf>
    <xf numFmtId="0" fontId="2" fillId="0" borderId="13" xfId="3" applyBorder="1" applyAlignment="1">
      <alignment horizontal="left" vertical="center"/>
    </xf>
    <xf numFmtId="0" fontId="2" fillId="4" borderId="25" xfId="3" applyFill="1" applyBorder="1" applyAlignment="1">
      <alignment horizontal="center" vertical="center" wrapText="1"/>
    </xf>
    <xf numFmtId="0" fontId="2" fillId="4" borderId="24" xfId="3" applyFill="1" applyBorder="1" applyAlignment="1">
      <alignment vertical="center" wrapText="1"/>
    </xf>
    <xf numFmtId="165" fontId="2" fillId="7" borderId="15" xfId="3" applyNumberFormat="1" applyFill="1" applyBorder="1" applyAlignment="1">
      <alignment horizontal="center" vertical="center" wrapText="1"/>
    </xf>
    <xf numFmtId="10" fontId="2" fillId="0" borderId="22" xfId="3" applyNumberFormat="1" applyBorder="1" applyAlignment="1">
      <alignment horizontal="center" vertical="center"/>
    </xf>
    <xf numFmtId="0" fontId="2" fillId="4" borderId="27" xfId="3" applyFill="1" applyBorder="1" applyAlignment="1">
      <alignment horizontal="center" vertical="center" wrapText="1"/>
    </xf>
    <xf numFmtId="165" fontId="2" fillId="7" borderId="21" xfId="3" applyNumberFormat="1" applyFill="1" applyBorder="1" applyAlignment="1">
      <alignment horizontal="center" vertical="center" wrapText="1"/>
    </xf>
    <xf numFmtId="10" fontId="2" fillId="0" borderId="28" xfId="3" applyNumberFormat="1" applyBorder="1" applyAlignment="1">
      <alignment horizontal="center" vertical="center" wrapText="1"/>
    </xf>
    <xf numFmtId="0" fontId="2" fillId="0" borderId="21" xfId="3" applyBorder="1" applyAlignment="1">
      <alignment horizontal="left" vertical="center" wrapText="1"/>
    </xf>
    <xf numFmtId="165" fontId="2" fillId="7" borderId="22" xfId="3" applyNumberFormat="1" applyFill="1" applyBorder="1" applyAlignment="1">
      <alignment horizontal="center" vertical="center" wrapText="1"/>
    </xf>
    <xf numFmtId="10" fontId="2" fillId="0" borderId="21" xfId="3" applyNumberFormat="1" applyBorder="1" applyAlignment="1">
      <alignment vertical="center" wrapText="1"/>
    </xf>
    <xf numFmtId="0" fontId="4" fillId="0" borderId="24" xfId="3" applyFont="1" applyBorder="1" applyAlignment="1">
      <alignment vertical="center" wrapText="1"/>
    </xf>
    <xf numFmtId="10" fontId="2" fillId="0" borderId="0" xfId="3" applyNumberFormat="1" applyAlignment="1">
      <alignment vertical="center" wrapText="1"/>
    </xf>
    <xf numFmtId="0" fontId="4" fillId="5" borderId="12" xfId="3" applyFont="1" applyFill="1" applyBorder="1" applyAlignment="1">
      <alignment horizontal="center" vertical="center" wrapText="1"/>
    </xf>
    <xf numFmtId="0" fontId="4" fillId="4" borderId="27" xfId="3" applyFont="1" applyFill="1" applyBorder="1" applyAlignment="1">
      <alignment horizontal="center" vertical="center"/>
    </xf>
    <xf numFmtId="165" fontId="4" fillId="4" borderId="24" xfId="3" applyNumberFormat="1" applyFont="1" applyFill="1" applyBorder="1" applyAlignment="1">
      <alignment vertical="center" wrapText="1"/>
    </xf>
    <xf numFmtId="0" fontId="2" fillId="0" borderId="15" xfId="0" applyFont="1" applyBorder="1" applyAlignment="1">
      <alignment horizontal="left" vertical="center" wrapText="1"/>
    </xf>
    <xf numFmtId="165" fontId="2" fillId="7" borderId="15" xfId="0" applyNumberFormat="1" applyFont="1" applyFill="1" applyBorder="1" applyAlignment="1">
      <alignment horizontal="center" vertical="center" wrapText="1"/>
    </xf>
    <xf numFmtId="0" fontId="2" fillId="4" borderId="29" xfId="3" applyFill="1" applyBorder="1" applyAlignment="1">
      <alignment horizontal="center" vertical="center" wrapText="1"/>
    </xf>
    <xf numFmtId="0" fontId="2" fillId="0" borderId="16" xfId="3" applyBorder="1" applyAlignment="1">
      <alignment vertical="center" wrapText="1"/>
    </xf>
    <xf numFmtId="2" fontId="2" fillId="0" borderId="16" xfId="3" applyNumberForma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26" xfId="3" applyBorder="1" applyAlignment="1">
      <alignment vertical="center" wrapText="1"/>
    </xf>
    <xf numFmtId="10" fontId="2" fillId="12" borderId="16" xfId="3" applyNumberFormat="1" applyFill="1" applyBorder="1" applyAlignment="1">
      <alignment vertical="center" wrapText="1"/>
    </xf>
    <xf numFmtId="10" fontId="2" fillId="0" borderId="32" xfId="3" applyNumberFormat="1" applyBorder="1" applyAlignment="1">
      <alignment vertical="center" wrapText="1"/>
    </xf>
    <xf numFmtId="0" fontId="4" fillId="8" borderId="8" xfId="3" applyFont="1" applyFill="1" applyBorder="1" applyAlignment="1">
      <alignment vertical="center" wrapText="1"/>
    </xf>
    <xf numFmtId="0" fontId="4" fillId="8" borderId="10" xfId="3" applyFont="1" applyFill="1" applyBorder="1" applyAlignment="1">
      <alignment vertical="center"/>
    </xf>
    <xf numFmtId="164" fontId="4" fillId="5" borderId="12" xfId="3" applyNumberFormat="1" applyFont="1" applyFill="1" applyBorder="1" applyAlignment="1">
      <alignment horizontal="center" vertical="center"/>
    </xf>
    <xf numFmtId="2" fontId="2" fillId="0" borderId="31" xfId="3" applyNumberFormat="1" applyBorder="1" applyAlignment="1">
      <alignment horizontal="center" vertical="center" wrapText="1"/>
    </xf>
    <xf numFmtId="0" fontId="4" fillId="5" borderId="10" xfId="3" applyFont="1" applyFill="1" applyBorder="1" applyAlignment="1">
      <alignment vertical="center"/>
    </xf>
    <xf numFmtId="0" fontId="2" fillId="0" borderId="15" xfId="3" quotePrefix="1" applyBorder="1" applyAlignment="1">
      <alignment horizontal="left" wrapText="1"/>
    </xf>
    <xf numFmtId="0" fontId="2" fillId="0" borderId="15" xfId="3" quotePrefix="1" applyBorder="1" applyAlignment="1">
      <alignment horizontal="left" vertical="center" wrapText="1"/>
    </xf>
    <xf numFmtId="10" fontId="2" fillId="3" borderId="16" xfId="3" applyNumberFormat="1" applyFill="1" applyBorder="1" applyAlignment="1">
      <alignment vertical="center" wrapText="1"/>
    </xf>
    <xf numFmtId="0" fontId="2" fillId="0" borderId="33" xfId="3" applyBorder="1" applyAlignment="1">
      <alignment horizontal="left" vertical="center" wrapText="1"/>
    </xf>
    <xf numFmtId="2" fontId="2" fillId="0" borderId="33" xfId="3" applyNumberFormat="1" applyBorder="1" applyAlignment="1">
      <alignment horizontal="center" vertical="center"/>
    </xf>
    <xf numFmtId="165" fontId="2" fillId="7" borderId="33" xfId="3" applyNumberFormat="1" applyFill="1" applyBorder="1" applyAlignment="1">
      <alignment horizontal="center" vertical="center" wrapText="1"/>
    </xf>
    <xf numFmtId="10" fontId="2" fillId="0" borderId="33" xfId="3" applyNumberFormat="1" applyBorder="1" applyAlignment="1">
      <alignment horizontal="center" vertical="center"/>
    </xf>
    <xf numFmtId="10" fontId="2" fillId="0" borderId="15" xfId="3" applyNumberFormat="1" applyBorder="1" applyAlignment="1">
      <alignment horizontal="center" vertical="center"/>
    </xf>
    <xf numFmtId="10" fontId="2" fillId="0" borderId="13" xfId="3" applyNumberFormat="1" applyBorder="1" applyAlignment="1">
      <alignment vertical="center" wrapText="1"/>
    </xf>
    <xf numFmtId="0" fontId="2" fillId="0" borderId="15" xfId="0" applyFont="1" applyBorder="1" applyAlignment="1">
      <alignment horizontal="center" vertical="center" wrapText="1"/>
    </xf>
    <xf numFmtId="2" fontId="2" fillId="0" borderId="15" xfId="0" applyNumberFormat="1" applyFont="1" applyBorder="1" applyAlignment="1">
      <alignment horizontal="center" vertical="center"/>
    </xf>
    <xf numFmtId="0" fontId="2" fillId="0" borderId="15" xfId="0" applyFont="1" applyBorder="1" applyAlignment="1">
      <alignment horizontal="left" vertical="top" wrapText="1"/>
    </xf>
    <xf numFmtId="0" fontId="2" fillId="0" borderId="86" xfId="3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2" fontId="2" fillId="0" borderId="0" xfId="0" applyNumberFormat="1" applyFont="1" applyAlignment="1">
      <alignment horizontal="center" vertical="center"/>
    </xf>
    <xf numFmtId="0" fontId="4" fillId="5" borderId="9" xfId="3" applyFont="1" applyFill="1" applyBorder="1" applyAlignment="1">
      <alignment vertical="center"/>
    </xf>
    <xf numFmtId="165" fontId="2" fillId="7" borderId="15" xfId="6" applyNumberFormat="1" applyFill="1" applyBorder="1" applyAlignment="1">
      <alignment horizontal="center" vertical="center" wrapText="1"/>
    </xf>
    <xf numFmtId="10" fontId="2" fillId="0" borderId="16" xfId="0" applyNumberFormat="1" applyFont="1" applyBorder="1" applyAlignment="1">
      <alignment vertical="center" wrapText="1"/>
    </xf>
    <xf numFmtId="0" fontId="2" fillId="3" borderId="15" xfId="3" applyFill="1" applyBorder="1" applyAlignment="1">
      <alignment horizontal="center" vertical="center" wrapText="1"/>
    </xf>
    <xf numFmtId="2" fontId="2" fillId="3" borderId="15" xfId="3" applyNumberFormat="1" applyFill="1" applyBorder="1" applyAlignment="1">
      <alignment horizontal="center" vertical="center"/>
    </xf>
    <xf numFmtId="10" fontId="2" fillId="0" borderId="15" xfId="0" applyNumberFormat="1" applyFont="1" applyBorder="1" applyAlignment="1">
      <alignment horizontal="center" vertical="center"/>
    </xf>
    <xf numFmtId="0" fontId="2" fillId="0" borderId="16" xfId="3" applyBorder="1" applyAlignment="1">
      <alignment horizontal="center" vertical="center"/>
    </xf>
    <xf numFmtId="165" fontId="2" fillId="7" borderId="16" xfId="3" applyNumberFormat="1" applyFill="1" applyBorder="1" applyAlignment="1">
      <alignment horizontal="center" vertical="center" wrapText="1"/>
    </xf>
    <xf numFmtId="10" fontId="2" fillId="0" borderId="16" xfId="3" applyNumberFormat="1" applyBorder="1" applyAlignment="1">
      <alignment horizontal="center" vertical="center"/>
    </xf>
    <xf numFmtId="0" fontId="2" fillId="0" borderId="34" xfId="3" applyBorder="1" applyAlignment="1">
      <alignment horizontal="left" vertical="center" wrapText="1"/>
    </xf>
    <xf numFmtId="2" fontId="2" fillId="0" borderId="34" xfId="3" applyNumberFormat="1" applyBorder="1" applyAlignment="1">
      <alignment horizontal="center" vertical="center"/>
    </xf>
    <xf numFmtId="165" fontId="2" fillId="7" borderId="34" xfId="3" applyNumberFormat="1" applyFill="1" applyBorder="1" applyAlignment="1">
      <alignment horizontal="center" vertical="center" wrapText="1"/>
    </xf>
    <xf numFmtId="10" fontId="2" fillId="0" borderId="34" xfId="3" applyNumberFormat="1" applyBorder="1" applyAlignment="1">
      <alignment horizontal="center" vertical="center"/>
    </xf>
    <xf numFmtId="10" fontId="2" fillId="0" borderId="34" xfId="3" applyNumberFormat="1" applyBorder="1" applyAlignment="1">
      <alignment vertical="center" wrapText="1"/>
    </xf>
    <xf numFmtId="0" fontId="2" fillId="0" borderId="34" xfId="3" applyBorder="1" applyAlignment="1">
      <alignment horizontal="center" vertical="center"/>
    </xf>
    <xf numFmtId="0" fontId="2" fillId="0" borderId="30" xfId="3" applyBorder="1" applyAlignment="1">
      <alignment horizontal="left" vertical="center" wrapText="1"/>
    </xf>
    <xf numFmtId="165" fontId="2" fillId="0" borderId="34" xfId="3" applyNumberFormat="1" applyBorder="1" applyAlignment="1">
      <alignment horizontal="center" vertical="center" wrapText="1"/>
    </xf>
    <xf numFmtId="0" fontId="2" fillId="0" borderId="35" xfId="3" applyBorder="1" applyAlignment="1">
      <alignment horizontal="left" vertical="center" wrapText="1"/>
    </xf>
    <xf numFmtId="165" fontId="2" fillId="0" borderId="29" xfId="3" applyNumberFormat="1" applyBorder="1" applyAlignment="1">
      <alignment horizontal="center" vertical="center" wrapText="1"/>
    </xf>
    <xf numFmtId="10" fontId="2" fillId="0" borderId="21" xfId="3" applyNumberFormat="1" applyBorder="1" applyAlignment="1">
      <alignment horizontal="center" vertical="center"/>
    </xf>
    <xf numFmtId="0" fontId="9" fillId="5" borderId="8" xfId="3" applyFont="1" applyFill="1" applyBorder="1" applyAlignment="1">
      <alignment horizontal="left" vertical="center"/>
    </xf>
    <xf numFmtId="0" fontId="9" fillId="5" borderId="10" xfId="3" applyFont="1" applyFill="1" applyBorder="1" applyAlignment="1">
      <alignment horizontal="left" vertical="center" wrapText="1"/>
    </xf>
    <xf numFmtId="0" fontId="9" fillId="5" borderId="10" xfId="3" applyFont="1" applyFill="1" applyBorder="1" applyAlignment="1">
      <alignment horizontal="center" vertical="center"/>
    </xf>
    <xf numFmtId="0" fontId="9" fillId="5" borderId="10" xfId="3" applyFont="1" applyFill="1" applyBorder="1" applyAlignment="1">
      <alignment horizontal="left" vertical="center"/>
    </xf>
    <xf numFmtId="0" fontId="9" fillId="5" borderId="9" xfId="3" applyFont="1" applyFill="1" applyBorder="1" applyAlignment="1">
      <alignment horizontal="left" vertical="center"/>
    </xf>
    <xf numFmtId="165" fontId="9" fillId="5" borderId="12" xfId="3" applyNumberFormat="1" applyFont="1" applyFill="1" applyBorder="1" applyAlignment="1">
      <alignment horizontal="center" vertical="center"/>
    </xf>
    <xf numFmtId="10" fontId="4" fillId="5" borderId="39" xfId="3" applyNumberFormat="1" applyFont="1" applyFill="1" applyBorder="1" applyAlignment="1">
      <alignment horizontal="center" vertical="center"/>
    </xf>
    <xf numFmtId="10" fontId="2" fillId="5" borderId="9" xfId="3" applyNumberFormat="1" applyFill="1" applyBorder="1" applyAlignment="1">
      <alignment vertical="center" wrapText="1"/>
    </xf>
    <xf numFmtId="49" fontId="2" fillId="0" borderId="0" xfId="3" applyNumberFormat="1" applyAlignment="1">
      <alignment horizontal="center" vertical="center"/>
    </xf>
    <xf numFmtId="49" fontId="2" fillId="3" borderId="1" xfId="3" applyNumberFormat="1" applyFill="1" applyBorder="1" applyAlignment="1">
      <alignment horizontal="left" vertical="center" wrapText="1"/>
    </xf>
    <xf numFmtId="49" fontId="2" fillId="3" borderId="1" xfId="3" applyNumberFormat="1" applyFill="1" applyBorder="1" applyAlignment="1">
      <alignment horizontal="center" vertical="center"/>
    </xf>
    <xf numFmtId="49" fontId="2" fillId="3" borderId="1" xfId="3" applyNumberFormat="1" applyFill="1" applyBorder="1" applyAlignment="1">
      <alignment horizontal="left" vertical="center"/>
    </xf>
    <xf numFmtId="49" fontId="2" fillId="0" borderId="0" xfId="3" applyNumberFormat="1" applyAlignment="1">
      <alignment horizontal="left" vertical="center"/>
    </xf>
    <xf numFmtId="49" fontId="4" fillId="0" borderId="40" xfId="3" applyNumberFormat="1" applyFont="1" applyBorder="1" applyAlignment="1">
      <alignment horizontal="right" vertical="center"/>
    </xf>
    <xf numFmtId="0" fontId="4" fillId="4" borderId="8" xfId="3" applyFont="1" applyFill="1" applyBorder="1" applyAlignment="1">
      <alignment horizontal="left" vertical="center" wrapText="1"/>
    </xf>
    <xf numFmtId="0" fontId="2" fillId="4" borderId="10" xfId="3" applyFill="1" applyBorder="1" applyAlignment="1">
      <alignment horizontal="center" vertical="center"/>
    </xf>
    <xf numFmtId="0" fontId="2" fillId="4" borderId="10" xfId="3" applyFill="1" applyBorder="1" applyAlignment="1">
      <alignment horizontal="left" vertical="center"/>
    </xf>
    <xf numFmtId="0" fontId="2" fillId="4" borderId="9" xfId="3" applyFill="1" applyBorder="1" applyAlignment="1">
      <alignment horizontal="left" vertical="center"/>
    </xf>
    <xf numFmtId="0" fontId="2" fillId="0" borderId="40" xfId="3" applyBorder="1" applyAlignment="1">
      <alignment horizontal="left" vertical="center" wrapText="1"/>
    </xf>
    <xf numFmtId="0" fontId="4" fillId="0" borderId="41" xfId="3" applyFont="1" applyBorder="1" applyAlignment="1">
      <alignment horizontal="center" vertical="center"/>
    </xf>
    <xf numFmtId="0" fontId="2" fillId="0" borderId="41" xfId="3" applyBorder="1" applyAlignment="1">
      <alignment horizontal="center" vertical="center"/>
    </xf>
    <xf numFmtId="0" fontId="2" fillId="0" borderId="42" xfId="3" applyBorder="1" applyAlignment="1">
      <alignment horizontal="center" vertical="center"/>
    </xf>
    <xf numFmtId="49" fontId="4" fillId="0" borderId="0" xfId="3" applyNumberFormat="1" applyFont="1" applyAlignment="1">
      <alignment horizontal="right" vertical="center"/>
    </xf>
    <xf numFmtId="166" fontId="2" fillId="4" borderId="10" xfId="3" applyNumberFormat="1" applyFill="1" applyBorder="1" applyAlignment="1">
      <alignment horizontal="center" vertical="center"/>
    </xf>
    <xf numFmtId="0" fontId="2" fillId="3" borderId="44" xfId="3" applyFill="1" applyBorder="1" applyAlignment="1">
      <alignment horizontal="left" vertical="center" wrapText="1"/>
    </xf>
    <xf numFmtId="0" fontId="4" fillId="3" borderId="45" xfId="3" applyFont="1" applyFill="1" applyBorder="1" applyAlignment="1">
      <alignment horizontal="center" vertical="center"/>
    </xf>
    <xf numFmtId="0" fontId="2" fillId="3" borderId="45" xfId="3" applyFill="1" applyBorder="1" applyAlignment="1">
      <alignment horizontal="center" vertical="center"/>
    </xf>
    <xf numFmtId="0" fontId="2" fillId="3" borderId="46" xfId="3" applyFill="1" applyBorder="1" applyAlignment="1">
      <alignment horizontal="center" vertical="center"/>
    </xf>
    <xf numFmtId="0" fontId="2" fillId="3" borderId="47" xfId="3" applyFill="1" applyBorder="1" applyAlignment="1">
      <alignment horizontal="left" vertical="center" wrapText="1"/>
    </xf>
    <xf numFmtId="0" fontId="4" fillId="3" borderId="48" xfId="3" applyFont="1" applyFill="1" applyBorder="1" applyAlignment="1">
      <alignment horizontal="center" vertical="center"/>
    </xf>
    <xf numFmtId="0" fontId="2" fillId="3" borderId="48" xfId="3" applyFill="1" applyBorder="1" applyAlignment="1">
      <alignment horizontal="center" vertical="center"/>
    </xf>
    <xf numFmtId="0" fontId="2" fillId="3" borderId="49" xfId="3" applyFill="1" applyBorder="1" applyAlignment="1">
      <alignment horizontal="center" vertical="center"/>
    </xf>
    <xf numFmtId="0" fontId="4" fillId="4" borderId="8" xfId="3" applyFont="1" applyFill="1" applyBorder="1" applyAlignment="1">
      <alignment vertical="center" wrapText="1"/>
    </xf>
    <xf numFmtId="0" fontId="4" fillId="4" borderId="10" xfId="3" applyFont="1" applyFill="1" applyBorder="1" applyAlignment="1">
      <alignment vertical="center"/>
    </xf>
    <xf numFmtId="166" fontId="4" fillId="4" borderId="10" xfId="3" applyNumberFormat="1" applyFont="1" applyFill="1" applyBorder="1" applyAlignment="1">
      <alignment vertical="center"/>
    </xf>
    <xf numFmtId="0" fontId="4" fillId="4" borderId="38" xfId="3" applyFont="1" applyFill="1" applyBorder="1" applyAlignment="1">
      <alignment vertical="center"/>
    </xf>
    <xf numFmtId="0" fontId="2" fillId="4" borderId="37" xfId="3" applyFill="1" applyBorder="1" applyAlignment="1">
      <alignment horizontal="center" vertical="center"/>
    </xf>
    <xf numFmtId="0" fontId="4" fillId="0" borderId="40" xfId="3" applyFont="1" applyBorder="1" applyAlignment="1">
      <alignment horizontal="right" vertical="center"/>
    </xf>
    <xf numFmtId="0" fontId="2" fillId="0" borderId="0" xfId="3" quotePrefix="1" applyAlignment="1">
      <alignment horizontal="center" vertical="center" shrinkToFit="1"/>
    </xf>
    <xf numFmtId="0" fontId="4" fillId="0" borderId="0" xfId="3" applyFont="1" applyAlignment="1">
      <alignment horizontal="right" vertical="center"/>
    </xf>
    <xf numFmtId="0" fontId="4" fillId="4" borderId="9" xfId="3" applyFont="1" applyFill="1" applyBorder="1" applyAlignment="1">
      <alignment vertical="center"/>
    </xf>
    <xf numFmtId="0" fontId="4" fillId="3" borderId="0" xfId="3" applyFont="1" applyFill="1" applyAlignment="1">
      <alignment horizontal="left" vertical="center" wrapText="1"/>
    </xf>
    <xf numFmtId="0" fontId="2" fillId="3" borderId="0" xfId="3" applyFill="1" applyAlignment="1">
      <alignment horizontal="center" vertical="center"/>
    </xf>
    <xf numFmtId="0" fontId="2" fillId="0" borderId="0" xfId="3" applyAlignment="1">
      <alignment horizontal="center" vertical="center" shrinkToFit="1"/>
    </xf>
    <xf numFmtId="49" fontId="2" fillId="3" borderId="3" xfId="3" applyNumberFormat="1" applyFill="1" applyBorder="1" applyAlignment="1">
      <alignment horizontal="left" vertical="center" wrapText="1"/>
    </xf>
    <xf numFmtId="49" fontId="2" fillId="3" borderId="3" xfId="3" applyNumberFormat="1" applyFill="1" applyBorder="1" applyAlignment="1">
      <alignment horizontal="center" vertical="center"/>
    </xf>
    <xf numFmtId="49" fontId="2" fillId="3" borderId="3" xfId="3" applyNumberFormat="1" applyFill="1" applyBorder="1" applyAlignment="1">
      <alignment horizontal="left" vertical="center"/>
    </xf>
    <xf numFmtId="0" fontId="4" fillId="4" borderId="8" xfId="3" applyFont="1" applyFill="1" applyBorder="1" applyAlignment="1">
      <alignment horizontal="left" vertical="center"/>
    </xf>
    <xf numFmtId="0" fontId="2" fillId="4" borderId="10" xfId="3" applyFill="1" applyBorder="1" applyAlignment="1">
      <alignment horizontal="left" vertical="center" wrapText="1"/>
    </xf>
    <xf numFmtId="165" fontId="10" fillId="0" borderId="12" xfId="3" applyNumberFormat="1" applyFont="1" applyBorder="1" applyAlignment="1">
      <alignment horizontal="center" vertical="center"/>
    </xf>
    <xf numFmtId="49" fontId="2" fillId="0" borderId="3" xfId="3" applyNumberFormat="1" applyBorder="1" applyAlignment="1">
      <alignment horizontal="left" vertical="center" wrapText="1"/>
    </xf>
    <xf numFmtId="49" fontId="2" fillId="0" borderId="3" xfId="3" applyNumberFormat="1" applyBorder="1" applyAlignment="1">
      <alignment horizontal="center" vertical="center"/>
    </xf>
    <xf numFmtId="49" fontId="2" fillId="0" borderId="3" xfId="3" applyNumberFormat="1" applyBorder="1" applyAlignment="1">
      <alignment horizontal="left" vertical="center"/>
    </xf>
    <xf numFmtId="0" fontId="4" fillId="5" borderId="7" xfId="3" applyFont="1" applyFill="1" applyBorder="1" applyAlignment="1">
      <alignment horizontal="center" vertical="center" wrapText="1"/>
    </xf>
    <xf numFmtId="0" fontId="4" fillId="5" borderId="2" xfId="3" applyFont="1" applyFill="1" applyBorder="1" applyAlignment="1">
      <alignment horizontal="left" vertical="center" wrapText="1"/>
    </xf>
    <xf numFmtId="0" fontId="2" fillId="5" borderId="3" xfId="3" applyFill="1" applyBorder="1" applyAlignment="1">
      <alignment horizontal="center" vertical="center"/>
    </xf>
    <xf numFmtId="0" fontId="2" fillId="5" borderId="3" xfId="3" applyFill="1" applyBorder="1" applyAlignment="1">
      <alignment horizontal="left" vertical="center"/>
    </xf>
    <xf numFmtId="0" fontId="2" fillId="5" borderId="7" xfId="3" applyFill="1" applyBorder="1" applyAlignment="1">
      <alignment horizontal="center" vertical="center"/>
    </xf>
    <xf numFmtId="49" fontId="4" fillId="0" borderId="0" xfId="3" applyNumberFormat="1" applyFont="1" applyAlignment="1">
      <alignment horizontal="center" vertical="center"/>
    </xf>
    <xf numFmtId="49" fontId="2" fillId="3" borderId="50" xfId="3" applyNumberFormat="1" applyFill="1" applyBorder="1" applyAlignment="1">
      <alignment horizontal="center" vertical="center" wrapText="1"/>
    </xf>
    <xf numFmtId="0" fontId="2" fillId="0" borderId="51" xfId="3" applyBorder="1" applyAlignment="1">
      <alignment horizontal="left" vertical="center" wrapText="1"/>
    </xf>
    <xf numFmtId="0" fontId="2" fillId="3" borderId="51" xfId="3" applyFill="1" applyBorder="1" applyAlignment="1">
      <alignment horizontal="center" vertical="center" wrapText="1"/>
    </xf>
    <xf numFmtId="2" fontId="2" fillId="3" borderId="51" xfId="3" applyNumberFormat="1" applyFill="1" applyBorder="1" applyAlignment="1">
      <alignment horizontal="center" vertical="center" wrapText="1"/>
    </xf>
    <xf numFmtId="165" fontId="2" fillId="3" borderId="51" xfId="3" applyNumberFormat="1" applyFill="1" applyBorder="1" applyAlignment="1">
      <alignment horizontal="center" vertical="center" wrapText="1"/>
    </xf>
    <xf numFmtId="0" fontId="2" fillId="3" borderId="4" xfId="3" applyFill="1" applyBorder="1" applyAlignment="1">
      <alignment horizontal="center" vertical="center" wrapText="1"/>
    </xf>
    <xf numFmtId="10" fontId="2" fillId="0" borderId="0" xfId="3" applyNumberFormat="1" applyAlignment="1">
      <alignment horizontal="center" vertical="center" wrapText="1"/>
    </xf>
    <xf numFmtId="49" fontId="2" fillId="3" borderId="52" xfId="3" applyNumberFormat="1" applyFill="1" applyBorder="1" applyAlignment="1">
      <alignment horizontal="center" vertical="center" wrapText="1"/>
    </xf>
    <xf numFmtId="0" fontId="2" fillId="0" borderId="53" xfId="3" applyBorder="1" applyAlignment="1">
      <alignment horizontal="left" vertical="center" wrapText="1"/>
    </xf>
    <xf numFmtId="0" fontId="2" fillId="3" borderId="53" xfId="3" applyFill="1" applyBorder="1" applyAlignment="1">
      <alignment horizontal="center" vertical="center" wrapText="1"/>
    </xf>
    <xf numFmtId="2" fontId="2" fillId="3" borderId="53" xfId="3" applyNumberFormat="1" applyFill="1" applyBorder="1" applyAlignment="1">
      <alignment horizontal="center" vertical="center" wrapText="1"/>
    </xf>
    <xf numFmtId="165" fontId="2" fillId="3" borderId="53" xfId="3" applyNumberFormat="1" applyFill="1" applyBorder="1" applyAlignment="1">
      <alignment horizontal="center" vertical="center" wrapText="1"/>
    </xf>
    <xf numFmtId="0" fontId="2" fillId="3" borderId="54" xfId="3" applyFill="1" applyBorder="1" applyAlignment="1">
      <alignment horizontal="center" vertical="center" wrapText="1"/>
    </xf>
    <xf numFmtId="167" fontId="4" fillId="0" borderId="12" xfId="3" applyNumberFormat="1" applyFont="1" applyBorder="1" applyAlignment="1">
      <alignment horizontal="center" vertical="center"/>
    </xf>
    <xf numFmtId="49" fontId="2" fillId="3" borderId="0" xfId="3" applyNumberFormat="1" applyFill="1" applyAlignment="1">
      <alignment horizontal="center" vertical="center"/>
    </xf>
    <xf numFmtId="49" fontId="2" fillId="3" borderId="0" xfId="3" applyNumberFormat="1" applyFill="1" applyAlignment="1">
      <alignment horizontal="left" vertical="center" wrapText="1"/>
    </xf>
    <xf numFmtId="49" fontId="2" fillId="3" borderId="0" xfId="3" applyNumberFormat="1" applyFill="1" applyAlignment="1">
      <alignment horizontal="left" vertical="center"/>
    </xf>
    <xf numFmtId="49" fontId="2" fillId="3" borderId="10" xfId="3" applyNumberFormat="1" applyFill="1" applyBorder="1" applyAlignment="1">
      <alignment horizontal="center" vertical="center"/>
    </xf>
    <xf numFmtId="49" fontId="2" fillId="3" borderId="10" xfId="3" applyNumberFormat="1" applyFill="1" applyBorder="1" applyAlignment="1">
      <alignment horizontal="left" vertical="center" wrapText="1"/>
    </xf>
    <xf numFmtId="49" fontId="2" fillId="3" borderId="10" xfId="3" applyNumberFormat="1" applyFill="1" applyBorder="1" applyAlignment="1">
      <alignment horizontal="left" vertical="center"/>
    </xf>
    <xf numFmtId="0" fontId="4" fillId="3" borderId="12" xfId="3" applyFont="1" applyFill="1" applyBorder="1" applyAlignment="1">
      <alignment horizontal="center" vertical="center"/>
    </xf>
    <xf numFmtId="168" fontId="4" fillId="3" borderId="12" xfId="3" applyNumberFormat="1" applyFont="1" applyFill="1" applyBorder="1" applyAlignment="1">
      <alignment horizontal="center" vertical="center" shrinkToFit="1"/>
    </xf>
    <xf numFmtId="168" fontId="4" fillId="3" borderId="12" xfId="3" applyNumberFormat="1" applyFont="1" applyFill="1" applyBorder="1" applyAlignment="1">
      <alignment horizontal="center" vertical="center" wrapText="1"/>
    </xf>
    <xf numFmtId="0" fontId="2" fillId="3" borderId="50" xfId="3" applyFill="1" applyBorder="1" applyAlignment="1">
      <alignment horizontal="center" vertical="center" wrapText="1"/>
    </xf>
    <xf numFmtId="165" fontId="2" fillId="3" borderId="34" xfId="3" applyNumberFormat="1" applyFill="1" applyBorder="1" applyAlignment="1">
      <alignment horizontal="center" vertical="center"/>
    </xf>
    <xf numFmtId="10" fontId="2" fillId="3" borderId="80" xfId="3" applyNumberFormat="1" applyFill="1" applyBorder="1" applyAlignment="1">
      <alignment horizontal="center" vertical="center"/>
    </xf>
    <xf numFmtId="0" fontId="2" fillId="3" borderId="52" xfId="3" applyFill="1" applyBorder="1" applyAlignment="1">
      <alignment horizontal="center" vertical="center" wrapText="1"/>
    </xf>
    <xf numFmtId="165" fontId="2" fillId="3" borderId="15" xfId="3" applyNumberFormat="1" applyFill="1" applyBorder="1" applyAlignment="1">
      <alignment horizontal="center" vertical="center"/>
    </xf>
    <xf numFmtId="10" fontId="2" fillId="3" borderId="81" xfId="3" applyNumberFormat="1" applyFill="1" applyBorder="1" applyAlignment="1">
      <alignment horizontal="center" vertical="center"/>
    </xf>
    <xf numFmtId="0" fontId="2" fillId="3" borderId="84" xfId="3" applyFill="1" applyBorder="1" applyAlignment="1">
      <alignment horizontal="center" vertical="center" wrapText="1"/>
    </xf>
    <xf numFmtId="165" fontId="2" fillId="3" borderId="82" xfId="3" applyNumberFormat="1" applyFill="1" applyBorder="1" applyAlignment="1">
      <alignment horizontal="center" vertical="center"/>
    </xf>
    <xf numFmtId="10" fontId="2" fillId="3" borderId="83" xfId="3" applyNumberFormat="1" applyFill="1" applyBorder="1" applyAlignment="1">
      <alignment horizontal="center" vertical="center"/>
    </xf>
    <xf numFmtId="49" fontId="2" fillId="0" borderId="58" xfId="3" applyNumberFormat="1" applyBorder="1" applyAlignment="1">
      <alignment horizontal="center" vertical="center"/>
    </xf>
    <xf numFmtId="165" fontId="4" fillId="3" borderId="11" xfId="3" applyNumberFormat="1" applyFont="1" applyFill="1" applyBorder="1" applyAlignment="1">
      <alignment horizontal="center" vertical="center"/>
    </xf>
    <xf numFmtId="10" fontId="4" fillId="3" borderId="11" xfId="3" applyNumberFormat="1" applyFont="1" applyFill="1" applyBorder="1" applyAlignment="1">
      <alignment horizontal="center" vertical="center"/>
    </xf>
    <xf numFmtId="0" fontId="4" fillId="3" borderId="0" xfId="3" applyFont="1" applyFill="1" applyAlignment="1">
      <alignment horizontal="center" vertical="center"/>
    </xf>
    <xf numFmtId="0" fontId="4" fillId="3" borderId="0" xfId="3" applyFont="1" applyFill="1" applyAlignment="1">
      <alignment horizontal="left" vertical="center"/>
    </xf>
    <xf numFmtId="165" fontId="4" fillId="3" borderId="0" xfId="3" applyNumberFormat="1" applyFont="1" applyFill="1" applyAlignment="1">
      <alignment horizontal="center" vertical="center"/>
    </xf>
    <xf numFmtId="10" fontId="4" fillId="3" borderId="0" xfId="3" applyNumberFormat="1" applyFont="1" applyFill="1" applyAlignment="1">
      <alignment horizontal="center" vertical="center"/>
    </xf>
    <xf numFmtId="0" fontId="2" fillId="3" borderId="36" xfId="3" applyFill="1" applyBorder="1" applyAlignment="1">
      <alignment horizontal="center" vertical="center"/>
    </xf>
    <xf numFmtId="165" fontId="4" fillId="3" borderId="43" xfId="3" applyNumberFormat="1" applyFont="1" applyFill="1" applyBorder="1" applyAlignment="1">
      <alignment horizontal="center" vertical="center"/>
    </xf>
    <xf numFmtId="10" fontId="2" fillId="3" borderId="85" xfId="3" applyNumberFormat="1" applyFill="1" applyBorder="1" applyAlignment="1">
      <alignment horizontal="center" vertical="center"/>
    </xf>
    <xf numFmtId="165" fontId="4" fillId="3" borderId="11" xfId="3" applyNumberFormat="1" applyFont="1" applyFill="1" applyBorder="1" applyAlignment="1">
      <alignment horizontal="center" vertical="center" wrapText="1"/>
    </xf>
    <xf numFmtId="10" fontId="2" fillId="3" borderId="11" xfId="3" applyNumberFormat="1" applyFill="1" applyBorder="1" applyAlignment="1">
      <alignment horizontal="center" vertical="center" wrapText="1"/>
    </xf>
    <xf numFmtId="0" fontId="2" fillId="3" borderId="51" xfId="3" applyFill="1" applyBorder="1" applyAlignment="1">
      <alignment horizontal="center" vertical="center"/>
    </xf>
    <xf numFmtId="0" fontId="2" fillId="3" borderId="65" xfId="3" applyFill="1" applyBorder="1" applyAlignment="1">
      <alignment horizontal="center" vertical="center"/>
    </xf>
    <xf numFmtId="169" fontId="2" fillId="0" borderId="0" xfId="3" applyNumberFormat="1" applyAlignment="1">
      <alignment horizontal="center" vertical="center"/>
    </xf>
    <xf numFmtId="2" fontId="4" fillId="2" borderId="62" xfId="3" applyNumberFormat="1" applyFont="1" applyFill="1" applyBorder="1" applyAlignment="1" applyProtection="1">
      <alignment vertical="center"/>
      <protection locked="0"/>
    </xf>
    <xf numFmtId="165" fontId="4" fillId="2" borderId="11" xfId="2" applyNumberFormat="1" applyFont="1" applyFill="1" applyBorder="1" applyAlignment="1" applyProtection="1">
      <alignment vertical="center"/>
      <protection locked="0"/>
    </xf>
    <xf numFmtId="0" fontId="4" fillId="5" borderId="12" xfId="4" applyNumberFormat="1" applyFont="1" applyFill="1" applyBorder="1" applyAlignment="1" applyProtection="1">
      <alignment horizontal="right" vertical="center"/>
      <protection locked="0"/>
    </xf>
    <xf numFmtId="49" fontId="2" fillId="3" borderId="63" xfId="3" applyNumberFormat="1" applyFill="1" applyBorder="1" applyAlignment="1">
      <alignment horizontal="left" vertical="center"/>
    </xf>
    <xf numFmtId="49" fontId="2" fillId="3" borderId="56" xfId="3" applyNumberFormat="1" applyFill="1" applyBorder="1" applyAlignment="1">
      <alignment horizontal="left" vertical="center"/>
    </xf>
    <xf numFmtId="49" fontId="2" fillId="3" borderId="64" xfId="3" applyNumberFormat="1" applyFill="1" applyBorder="1" applyAlignment="1">
      <alignment horizontal="left" vertical="center"/>
    </xf>
    <xf numFmtId="0" fontId="4" fillId="3" borderId="30" xfId="7" applyNumberFormat="1" applyFont="1" applyFill="1" applyBorder="1" applyAlignment="1" applyProtection="1">
      <alignment horizontal="left" vertical="center" wrapText="1"/>
    </xf>
    <xf numFmtId="0" fontId="4" fillId="3" borderId="14" xfId="7" applyNumberFormat="1" applyFont="1" applyFill="1" applyBorder="1" applyAlignment="1" applyProtection="1">
      <alignment horizontal="left" vertical="center" wrapText="1"/>
    </xf>
    <xf numFmtId="0" fontId="4" fillId="3" borderId="32" xfId="7" applyNumberFormat="1" applyFont="1" applyFill="1" applyBorder="1" applyAlignment="1" applyProtection="1">
      <alignment horizontal="left" vertical="center" wrapText="1"/>
    </xf>
    <xf numFmtId="0" fontId="4" fillId="3" borderId="5" xfId="3" applyFont="1" applyFill="1" applyBorder="1" applyAlignment="1">
      <alignment horizontal="left" vertical="center" wrapText="1"/>
    </xf>
    <xf numFmtId="0" fontId="4" fillId="3" borderId="1" xfId="3" applyFont="1" applyFill="1" applyBorder="1" applyAlignment="1">
      <alignment horizontal="left" vertical="center" wrapText="1"/>
    </xf>
    <xf numFmtId="0" fontId="4" fillId="3" borderId="6" xfId="3" applyFont="1" applyFill="1" applyBorder="1" applyAlignment="1">
      <alignment horizontal="left" vertical="center" wrapText="1"/>
    </xf>
    <xf numFmtId="0" fontId="4" fillId="3" borderId="37" xfId="7" applyNumberFormat="1" applyFont="1" applyFill="1" applyBorder="1" applyAlignment="1" applyProtection="1">
      <alignment horizontal="left" vertical="center" wrapText="1"/>
    </xf>
    <xf numFmtId="0" fontId="4" fillId="3" borderId="10" xfId="7" applyNumberFormat="1" applyFont="1" applyFill="1" applyBorder="1" applyAlignment="1" applyProtection="1">
      <alignment horizontal="left" vertical="center" wrapText="1"/>
    </xf>
    <xf numFmtId="0" fontId="4" fillId="3" borderId="38" xfId="7" applyNumberFormat="1" applyFont="1" applyFill="1" applyBorder="1" applyAlignment="1" applyProtection="1">
      <alignment horizontal="left" vertical="center" wrapText="1"/>
    </xf>
    <xf numFmtId="49" fontId="2" fillId="3" borderId="59" xfId="3" applyNumberFormat="1" applyFill="1" applyBorder="1" applyAlignment="1">
      <alignment horizontal="left" vertical="center"/>
    </xf>
    <xf numFmtId="49" fontId="2" fillId="3" borderId="60" xfId="3" applyNumberFormat="1" applyFill="1" applyBorder="1" applyAlignment="1">
      <alignment horizontal="left" vertical="center"/>
    </xf>
    <xf numFmtId="49" fontId="2" fillId="3" borderId="61" xfId="3" applyNumberFormat="1" applyFill="1" applyBorder="1" applyAlignment="1">
      <alignment horizontal="left" vertical="center"/>
    </xf>
    <xf numFmtId="0" fontId="4" fillId="3" borderId="78" xfId="4" applyNumberFormat="1" applyFont="1" applyFill="1" applyBorder="1" applyAlignment="1" applyProtection="1">
      <alignment horizontal="left" vertical="center" wrapText="1"/>
    </xf>
    <xf numFmtId="0" fontId="4" fillId="3" borderId="60" xfId="4" applyNumberFormat="1" applyFont="1" applyFill="1" applyBorder="1" applyAlignment="1" applyProtection="1">
      <alignment horizontal="left" vertical="center" wrapText="1"/>
    </xf>
    <xf numFmtId="0" fontId="4" fillId="3" borderId="79" xfId="4" applyNumberFormat="1" applyFont="1" applyFill="1" applyBorder="1" applyAlignment="1" applyProtection="1">
      <alignment horizontal="left" vertical="center" wrapText="1"/>
    </xf>
    <xf numFmtId="0" fontId="3" fillId="4" borderId="2" xfId="5" applyFont="1" applyFill="1" applyBorder="1" applyAlignment="1">
      <alignment horizontal="center" vertical="center" wrapText="1"/>
    </xf>
    <xf numFmtId="0" fontId="3" fillId="4" borderId="3" xfId="5" applyFont="1" applyFill="1" applyBorder="1" applyAlignment="1">
      <alignment horizontal="center" vertical="center" wrapText="1"/>
    </xf>
    <xf numFmtId="0" fontId="3" fillId="4" borderId="4" xfId="5" applyFont="1" applyFill="1" applyBorder="1" applyAlignment="1">
      <alignment horizontal="center" vertical="center" wrapText="1"/>
    </xf>
    <xf numFmtId="0" fontId="17" fillId="4" borderId="1" xfId="5" applyFont="1" applyFill="1" applyBorder="1" applyAlignment="1">
      <alignment horizontal="left" vertical="top" wrapText="1"/>
    </xf>
    <xf numFmtId="0" fontId="8" fillId="4" borderId="1" xfId="5" applyFont="1" applyFill="1" applyBorder="1" applyAlignment="1">
      <alignment horizontal="left" vertical="top" wrapText="1"/>
    </xf>
    <xf numFmtId="10" fontId="2" fillId="0" borderId="28" xfId="3" applyNumberFormat="1" applyBorder="1" applyAlignment="1">
      <alignment horizontal="center" vertical="center" wrapText="1"/>
    </xf>
    <xf numFmtId="10" fontId="2" fillId="0" borderId="21" xfId="3" applyNumberFormat="1" applyBorder="1" applyAlignment="1">
      <alignment horizontal="center" vertical="center" wrapText="1"/>
    </xf>
    <xf numFmtId="10" fontId="2" fillId="0" borderId="29" xfId="3" applyNumberFormat="1" applyBorder="1" applyAlignment="1">
      <alignment horizontal="center" vertical="center" wrapText="1"/>
    </xf>
    <xf numFmtId="10" fontId="2" fillId="0" borderId="22" xfId="3" applyNumberFormat="1" applyBorder="1" applyAlignment="1">
      <alignment horizontal="center" vertical="center" wrapText="1"/>
    </xf>
    <xf numFmtId="10" fontId="2" fillId="0" borderId="16" xfId="3" applyNumberFormat="1" applyBorder="1" applyAlignment="1">
      <alignment horizontal="center" vertical="center" wrapText="1"/>
    </xf>
    <xf numFmtId="0" fontId="4" fillId="0" borderId="8" xfId="3" applyFont="1" applyBorder="1" applyAlignment="1">
      <alignment horizontal="left" vertical="center"/>
    </xf>
    <xf numFmtId="0" fontId="4" fillId="0" borderId="10" xfId="3" applyFont="1" applyBorder="1" applyAlignment="1">
      <alignment horizontal="left" vertical="center"/>
    </xf>
    <xf numFmtId="0" fontId="4" fillId="0" borderId="9" xfId="3" applyFont="1" applyBorder="1" applyAlignment="1">
      <alignment horizontal="left" vertical="center"/>
    </xf>
    <xf numFmtId="0" fontId="18" fillId="9" borderId="8" xfId="3" applyFont="1" applyFill="1" applyBorder="1" applyAlignment="1">
      <alignment horizontal="center" vertical="center" wrapText="1"/>
    </xf>
    <xf numFmtId="0" fontId="18" fillId="9" borderId="10" xfId="3" applyFont="1" applyFill="1" applyBorder="1" applyAlignment="1">
      <alignment horizontal="center" vertical="center" wrapText="1"/>
    </xf>
    <xf numFmtId="0" fontId="18" fillId="9" borderId="9" xfId="3" applyFont="1" applyFill="1" applyBorder="1" applyAlignment="1">
      <alignment horizontal="center" vertical="center" wrapText="1"/>
    </xf>
    <xf numFmtId="167" fontId="18" fillId="9" borderId="8" xfId="4" applyNumberFormat="1" applyFont="1" applyFill="1" applyBorder="1" applyAlignment="1" applyProtection="1">
      <alignment horizontal="center" vertical="center"/>
    </xf>
    <xf numFmtId="167" fontId="18" fillId="9" borderId="9" xfId="4" applyNumberFormat="1" applyFont="1" applyFill="1" applyBorder="1" applyAlignment="1" applyProtection="1">
      <alignment horizontal="center" vertical="center"/>
    </xf>
    <xf numFmtId="0" fontId="4" fillId="3" borderId="8" xfId="3" applyFont="1" applyFill="1" applyBorder="1" applyAlignment="1">
      <alignment horizontal="center" vertical="center"/>
    </xf>
    <xf numFmtId="0" fontId="4" fillId="3" borderId="10" xfId="3" applyFont="1" applyFill="1" applyBorder="1" applyAlignment="1">
      <alignment horizontal="center" vertical="center"/>
    </xf>
    <xf numFmtId="0" fontId="4" fillId="3" borderId="9" xfId="3" applyFont="1" applyFill="1" applyBorder="1" applyAlignment="1">
      <alignment horizontal="center" vertical="center"/>
    </xf>
    <xf numFmtId="0" fontId="4" fillId="3" borderId="8" xfId="3" applyFont="1" applyFill="1" applyBorder="1" applyAlignment="1">
      <alignment horizontal="left" vertical="center" wrapText="1"/>
    </xf>
    <xf numFmtId="0" fontId="4" fillId="3" borderId="10" xfId="3" applyFont="1" applyFill="1" applyBorder="1" applyAlignment="1">
      <alignment horizontal="left" vertical="center" wrapText="1"/>
    </xf>
    <xf numFmtId="0" fontId="4" fillId="3" borderId="9" xfId="3" applyFont="1" applyFill="1" applyBorder="1" applyAlignment="1">
      <alignment horizontal="left" vertical="center" wrapText="1"/>
    </xf>
    <xf numFmtId="49" fontId="2" fillId="3" borderId="76" xfId="3" applyNumberFormat="1" applyFill="1" applyBorder="1" applyAlignment="1">
      <alignment horizontal="center" vertical="center"/>
    </xf>
    <xf numFmtId="49" fontId="2" fillId="3" borderId="3" xfId="3" applyNumberFormat="1" applyFill="1" applyBorder="1" applyAlignment="1">
      <alignment horizontal="center" vertical="center"/>
    </xf>
    <xf numFmtId="49" fontId="2" fillId="3" borderId="77" xfId="3" applyNumberFormat="1" applyFill="1" applyBorder="1" applyAlignment="1">
      <alignment horizontal="center" vertical="center"/>
    </xf>
    <xf numFmtId="0" fontId="4" fillId="0" borderId="2" xfId="3" applyFont="1" applyBorder="1" applyAlignment="1">
      <alignment horizontal="left" vertical="center" wrapText="1"/>
    </xf>
    <xf numFmtId="0" fontId="2" fillId="0" borderId="3" xfId="3" applyBorder="1" applyAlignment="1">
      <alignment horizontal="left" vertical="center" wrapText="1"/>
    </xf>
    <xf numFmtId="0" fontId="2" fillId="0" borderId="4" xfId="3" applyBorder="1" applyAlignment="1">
      <alignment horizontal="left" vertical="center" wrapText="1"/>
    </xf>
    <xf numFmtId="0" fontId="2" fillId="0" borderId="5" xfId="3" applyBorder="1" applyAlignment="1">
      <alignment horizontal="left" vertical="center" wrapText="1"/>
    </xf>
    <xf numFmtId="0" fontId="2" fillId="0" borderId="1" xfId="3" applyBorder="1" applyAlignment="1">
      <alignment horizontal="left" vertical="center" wrapText="1"/>
    </xf>
    <xf numFmtId="0" fontId="2" fillId="0" borderId="6" xfId="3" applyBorder="1" applyAlignment="1">
      <alignment horizontal="left" vertical="center" wrapText="1"/>
    </xf>
    <xf numFmtId="0" fontId="4" fillId="0" borderId="2" xfId="3" applyFont="1" applyBorder="1" applyAlignment="1">
      <alignment horizontal="center" vertical="center"/>
    </xf>
    <xf numFmtId="0" fontId="4" fillId="0" borderId="3" xfId="3" applyFont="1" applyBorder="1" applyAlignment="1">
      <alignment horizontal="center" vertical="center"/>
    </xf>
    <xf numFmtId="0" fontId="4" fillId="0" borderId="4" xfId="3" applyFont="1" applyBorder="1" applyAlignment="1">
      <alignment horizontal="center" vertical="center"/>
    </xf>
    <xf numFmtId="0" fontId="4" fillId="0" borderId="5" xfId="3" applyFont="1" applyBorder="1" applyAlignment="1">
      <alignment horizontal="center" vertical="center"/>
    </xf>
    <xf numFmtId="0" fontId="4" fillId="0" borderId="1" xfId="3" applyFont="1" applyBorder="1" applyAlignment="1">
      <alignment horizontal="center" vertical="center"/>
    </xf>
    <xf numFmtId="0" fontId="4" fillId="0" borderId="6" xfId="3" applyFont="1" applyBorder="1" applyAlignment="1">
      <alignment horizontal="center" vertical="center"/>
    </xf>
    <xf numFmtId="0" fontId="4" fillId="0" borderId="1" xfId="3" applyFont="1" applyBorder="1" applyAlignment="1">
      <alignment horizontal="left" vertical="center"/>
    </xf>
    <xf numFmtId="0" fontId="2" fillId="0" borderId="1" xfId="3" applyBorder="1" applyAlignment="1">
      <alignment horizontal="left" vertical="center"/>
    </xf>
    <xf numFmtId="0" fontId="2" fillId="0" borderId="0" xfId="3" applyAlignment="1">
      <alignment horizontal="left" vertical="center"/>
    </xf>
    <xf numFmtId="49" fontId="4" fillId="0" borderId="7" xfId="3" applyNumberFormat="1" applyFont="1" applyBorder="1" applyAlignment="1">
      <alignment horizontal="center" vertical="center" textRotation="90" shrinkToFit="1"/>
    </xf>
    <xf numFmtId="0" fontId="2" fillId="0" borderId="11" xfId="3" applyBorder="1" applyAlignment="1">
      <alignment horizontal="center" vertical="center" textRotation="90" shrinkToFit="1"/>
    </xf>
    <xf numFmtId="0" fontId="4" fillId="0" borderId="7" xfId="3" applyFont="1" applyBorder="1" applyAlignment="1">
      <alignment horizontal="left" vertical="center" wrapText="1" shrinkToFit="1"/>
    </xf>
    <xf numFmtId="0" fontId="2" fillId="0" borderId="11" xfId="3" applyBorder="1" applyAlignment="1">
      <alignment horizontal="left" vertical="center" wrapText="1"/>
    </xf>
    <xf numFmtId="0" fontId="4" fillId="0" borderId="8" xfId="3" applyFont="1" applyBorder="1" applyAlignment="1">
      <alignment horizontal="center" vertical="center"/>
    </xf>
    <xf numFmtId="0" fontId="2" fillId="0" borderId="9" xfId="3" applyBorder="1" applyAlignment="1">
      <alignment horizontal="center" vertical="center"/>
    </xf>
    <xf numFmtId="0" fontId="4" fillId="0" borderId="10" xfId="3" applyFont="1" applyBorder="1" applyAlignment="1">
      <alignment horizontal="center" vertical="center"/>
    </xf>
    <xf numFmtId="0" fontId="4" fillId="0" borderId="9" xfId="3" applyFont="1" applyBorder="1" applyAlignment="1">
      <alignment horizontal="center" vertical="center"/>
    </xf>
    <xf numFmtId="0" fontId="3" fillId="2" borderId="1" xfId="3" applyFont="1" applyFill="1" applyBorder="1" applyAlignment="1">
      <alignment horizontal="center" vertical="top" wrapText="1"/>
    </xf>
    <xf numFmtId="0" fontId="4" fillId="3" borderId="2" xfId="3" applyFont="1" applyFill="1" applyBorder="1" applyAlignment="1">
      <alignment horizontal="center" vertical="center"/>
    </xf>
    <xf numFmtId="0" fontId="2" fillId="3" borderId="3" xfId="3" applyFill="1" applyBorder="1" applyAlignment="1">
      <alignment horizontal="center" vertical="center"/>
    </xf>
    <xf numFmtId="0" fontId="2" fillId="3" borderId="4" xfId="3" applyFill="1" applyBorder="1" applyAlignment="1">
      <alignment horizontal="center" vertical="center"/>
    </xf>
    <xf numFmtId="0" fontId="4" fillId="0" borderId="2" xfId="3" applyFont="1" applyBorder="1" applyAlignment="1">
      <alignment horizontal="center" vertical="center" wrapText="1"/>
    </xf>
    <xf numFmtId="0" fontId="4" fillId="0" borderId="3" xfId="3" applyFont="1" applyBorder="1" applyAlignment="1">
      <alignment horizontal="center" vertical="center" wrapText="1"/>
    </xf>
    <xf numFmtId="0" fontId="4" fillId="0" borderId="4" xfId="3" applyFont="1" applyBorder="1" applyAlignment="1">
      <alignment horizontal="center" vertical="center" wrapText="1"/>
    </xf>
    <xf numFmtId="0" fontId="4" fillId="0" borderId="5" xfId="3" applyFont="1" applyBorder="1" applyAlignment="1">
      <alignment horizontal="center" vertical="center" wrapText="1"/>
    </xf>
    <xf numFmtId="0" fontId="4" fillId="0" borderId="1" xfId="3" applyFont="1" applyBorder="1" applyAlignment="1">
      <alignment horizontal="center" vertical="center" wrapText="1"/>
    </xf>
    <xf numFmtId="0" fontId="4" fillId="0" borderId="6" xfId="3" applyFont="1" applyBorder="1" applyAlignment="1">
      <alignment horizontal="center" vertical="center" wrapText="1"/>
    </xf>
    <xf numFmtId="0" fontId="4" fillId="3" borderId="5" xfId="3" applyFont="1" applyFill="1" applyBorder="1" applyAlignment="1">
      <alignment horizontal="left" vertical="center"/>
    </xf>
    <xf numFmtId="0" fontId="2" fillId="3" borderId="1" xfId="3" applyFill="1" applyBorder="1" applyAlignment="1">
      <alignment horizontal="left" vertical="center"/>
    </xf>
    <xf numFmtId="0" fontId="2" fillId="3" borderId="6" xfId="3" applyFill="1" applyBorder="1" applyAlignment="1">
      <alignment horizontal="left" vertical="center"/>
    </xf>
    <xf numFmtId="0" fontId="13" fillId="11" borderId="7" xfId="0" applyFont="1" applyFill="1" applyBorder="1" applyAlignment="1">
      <alignment horizontal="center" vertical="center" wrapText="1"/>
    </xf>
    <xf numFmtId="0" fontId="13" fillId="11" borderId="11" xfId="0" applyFont="1" applyFill="1" applyBorder="1" applyAlignment="1">
      <alignment horizontal="center" vertical="center" wrapText="1"/>
    </xf>
    <xf numFmtId="0" fontId="0" fillId="10" borderId="7" xfId="0" applyFill="1" applyBorder="1" applyAlignment="1">
      <alignment horizontal="center"/>
    </xf>
    <xf numFmtId="0" fontId="0" fillId="10" borderId="11" xfId="0" applyFill="1" applyBorder="1" applyAlignment="1">
      <alignment horizontal="center"/>
    </xf>
    <xf numFmtId="0" fontId="4" fillId="11" borderId="8" xfId="0" applyFont="1" applyFill="1" applyBorder="1" applyAlignment="1">
      <alignment horizontal="left" vertical="center"/>
    </xf>
    <xf numFmtId="0" fontId="2" fillId="11" borderId="10" xfId="0" applyFont="1" applyFill="1" applyBorder="1" applyAlignment="1">
      <alignment horizontal="left" vertical="center"/>
    </xf>
    <xf numFmtId="0" fontId="2" fillId="11" borderId="9" xfId="0" applyFont="1" applyFill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4" fillId="11" borderId="10" xfId="0" applyFont="1" applyFill="1" applyBorder="1" applyAlignment="1">
      <alignment horizontal="left" vertical="center"/>
    </xf>
    <xf numFmtId="0" fontId="4" fillId="11" borderId="9" xfId="0" applyFont="1" applyFill="1" applyBorder="1" applyAlignment="1">
      <alignment horizontal="left" vertical="center"/>
    </xf>
    <xf numFmtId="0" fontId="10" fillId="11" borderId="8" xfId="0" applyFont="1" applyFill="1" applyBorder="1" applyAlignment="1">
      <alignment horizontal="center" vertical="center"/>
    </xf>
    <xf numFmtId="0" fontId="10" fillId="11" borderId="10" xfId="0" applyFont="1" applyFill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11" borderId="8" xfId="0" applyFont="1" applyFill="1" applyBorder="1" applyAlignment="1"/>
    <xf numFmtId="0" fontId="0" fillId="11" borderId="9" xfId="0" applyFill="1" applyBorder="1" applyAlignment="1"/>
    <xf numFmtId="0" fontId="2" fillId="10" borderId="8" xfId="0" applyFont="1" applyFill="1" applyBorder="1" applyAlignment="1"/>
    <xf numFmtId="0" fontId="0" fillId="10" borderId="9" xfId="0" applyFill="1" applyBorder="1" applyAlignment="1"/>
  </cellXfs>
  <cellStyles count="9">
    <cellStyle name="ANCLAS,REZONES Y SUS PARTES,DE FUNDICION,DE HIERRO O DE ACERO" xfId="8" xr:uid="{00000000-0005-0000-0000-000000000000}"/>
    <cellStyle name="Currency 2" xfId="4" xr:uid="{00000000-0005-0000-0000-000001000000}"/>
    <cellStyle name="Hipervínculo" xfId="7" builtinId="8"/>
    <cellStyle name="Moneda" xfId="1" builtinId="4"/>
    <cellStyle name="Normal" xfId="0" builtinId="0"/>
    <cellStyle name="Normal 10" xfId="6" xr:uid="{00000000-0005-0000-0000-000005000000}"/>
    <cellStyle name="Normal 2 2" xfId="3" xr:uid="{00000000-0005-0000-0000-000006000000}"/>
    <cellStyle name="Normal 3 2" xfId="5" xr:uid="{00000000-0005-0000-0000-000007000000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180975</xdr:colOff>
      <xdr:row>0</xdr:row>
      <xdr:rowOff>276225</xdr:rowOff>
    </xdr:from>
    <xdr:to>
      <xdr:col>8</xdr:col>
      <xdr:colOff>628650</xdr:colOff>
      <xdr:row>0</xdr:row>
      <xdr:rowOff>933450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C915F0B0-1A53-4631-8FFC-DC46BFD03A7C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276225"/>
          <a:ext cx="10229850" cy="6572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263"/>
  <sheetViews>
    <sheetView tabSelected="1" topLeftCell="A211" zoomScale="70" zoomScaleNormal="70" workbookViewId="0">
      <selection activeCell="F263" sqref="F263"/>
    </sheetView>
  </sheetViews>
  <sheetFormatPr defaultColWidth="11.42578125" defaultRowHeight="14.45" outlineLevelRow="2"/>
  <cols>
    <col min="1" max="1" width="3.28515625" style="19" customWidth="1"/>
    <col min="2" max="2" width="9.7109375" style="15" customWidth="1"/>
    <col min="3" max="3" width="66.42578125" style="3" customWidth="1"/>
    <col min="4" max="4" width="5.5703125" style="16" customWidth="1"/>
    <col min="5" max="5" width="9.7109375" style="14" bestFit="1" customWidth="1"/>
    <col min="6" max="6" width="17.42578125" style="14" customWidth="1"/>
    <col min="7" max="7" width="16.42578125" style="14" bestFit="1" customWidth="1"/>
    <col min="8" max="8" width="21.42578125" style="14" customWidth="1"/>
    <col min="9" max="9" width="12.7109375" style="16" bestFit="1" customWidth="1"/>
    <col min="10" max="10" width="47.5703125" style="17" hidden="1" customWidth="1"/>
    <col min="11" max="11" width="9.140625"/>
    <col min="12" max="12" width="12.140625" bestFit="1" customWidth="1"/>
    <col min="13" max="13" width="13.140625" bestFit="1" customWidth="1"/>
  </cols>
  <sheetData>
    <row r="1" spans="1:11" s="1" customFormat="1" ht="93" customHeight="1">
      <c r="B1" s="418" t="s">
        <v>0</v>
      </c>
      <c r="C1" s="418"/>
      <c r="D1" s="418"/>
      <c r="E1" s="418"/>
      <c r="F1" s="418"/>
      <c r="G1" s="418"/>
      <c r="H1" s="418"/>
      <c r="I1" s="418"/>
      <c r="J1" s="418"/>
    </row>
    <row r="2" spans="1:11" s="1" customFormat="1" ht="12" customHeight="1">
      <c r="B2" s="401" t="s">
        <v>1</v>
      </c>
      <c r="C2" s="402"/>
      <c r="D2" s="402"/>
      <c r="E2" s="402"/>
      <c r="F2" s="402"/>
      <c r="G2" s="402"/>
      <c r="H2" s="402"/>
      <c r="I2" s="402"/>
      <c r="J2" s="403"/>
      <c r="K2" s="20"/>
    </row>
    <row r="3" spans="1:11" s="1" customFormat="1" ht="12" customHeight="1">
      <c r="B3" s="419" t="s">
        <v>2</v>
      </c>
      <c r="C3" s="420"/>
      <c r="D3" s="420"/>
      <c r="E3" s="421"/>
      <c r="F3" s="422" t="s">
        <v>3</v>
      </c>
      <c r="G3" s="423"/>
      <c r="H3" s="423"/>
      <c r="I3" s="423"/>
      <c r="J3" s="424"/>
    </row>
    <row r="4" spans="1:11" s="1" customFormat="1" ht="12" customHeight="1">
      <c r="B4" s="428" t="s">
        <v>4</v>
      </c>
      <c r="C4" s="429"/>
      <c r="D4" s="429"/>
      <c r="E4" s="430"/>
      <c r="F4" s="425"/>
      <c r="G4" s="426"/>
      <c r="H4" s="426"/>
      <c r="I4" s="426"/>
      <c r="J4" s="427"/>
    </row>
    <row r="5" spans="1:11" s="1" customFormat="1" ht="12" customHeight="1">
      <c r="B5" s="407"/>
      <c r="C5" s="408"/>
      <c r="D5" s="408"/>
      <c r="E5" s="408"/>
      <c r="F5" s="409"/>
      <c r="G5" s="409"/>
      <c r="H5" s="409"/>
      <c r="I5" s="409"/>
      <c r="J5" s="110"/>
    </row>
    <row r="6" spans="1:11" s="1" customFormat="1" ht="12" customHeight="1">
      <c r="B6" s="395" t="s">
        <v>5</v>
      </c>
      <c r="C6" s="396"/>
      <c r="D6" s="396"/>
      <c r="E6" s="397"/>
      <c r="F6" s="401" t="s">
        <v>6</v>
      </c>
      <c r="G6" s="402"/>
      <c r="H6" s="402"/>
      <c r="I6" s="402"/>
      <c r="J6" s="403"/>
    </row>
    <row r="7" spans="1:11" s="1" customFormat="1" ht="14.25" customHeight="1">
      <c r="B7" s="398"/>
      <c r="C7" s="399"/>
      <c r="D7" s="399"/>
      <c r="E7" s="400"/>
      <c r="F7" s="404"/>
      <c r="G7" s="405"/>
      <c r="H7" s="405"/>
      <c r="I7" s="405"/>
      <c r="J7" s="406"/>
    </row>
    <row r="8" spans="1:11" s="1" customFormat="1" ht="11.25" customHeight="1">
      <c r="B8" s="407"/>
      <c r="C8" s="408"/>
      <c r="D8" s="408"/>
      <c r="E8" s="408"/>
      <c r="F8" s="409"/>
      <c r="G8" s="409"/>
      <c r="H8" s="409"/>
      <c r="I8" s="409"/>
      <c r="J8" s="110"/>
    </row>
    <row r="9" spans="1:11" s="1" customFormat="1" ht="12" customHeight="1">
      <c r="B9" s="410" t="s">
        <v>7</v>
      </c>
      <c r="C9" s="412" t="s">
        <v>8</v>
      </c>
      <c r="D9" s="414" t="s">
        <v>9</v>
      </c>
      <c r="E9" s="415"/>
      <c r="F9" s="414" t="s">
        <v>10</v>
      </c>
      <c r="G9" s="416"/>
      <c r="H9" s="416"/>
      <c r="I9" s="416"/>
      <c r="J9" s="417"/>
    </row>
    <row r="10" spans="1:11" s="1" customFormat="1" ht="50.25" customHeight="1">
      <c r="B10" s="411"/>
      <c r="C10" s="413"/>
      <c r="D10" s="125" t="s">
        <v>11</v>
      </c>
      <c r="E10" s="126" t="s">
        <v>12</v>
      </c>
      <c r="F10" s="127" t="s">
        <v>13</v>
      </c>
      <c r="G10" s="128" t="s">
        <v>14</v>
      </c>
      <c r="H10" s="127" t="s">
        <v>15</v>
      </c>
      <c r="I10" s="127" t="s">
        <v>16</v>
      </c>
      <c r="J10" s="127"/>
    </row>
    <row r="11" spans="1:11" s="1" customFormat="1" ht="23.25" customHeight="1">
      <c r="B11" s="368" t="s">
        <v>17</v>
      </c>
      <c r="C11" s="369"/>
      <c r="D11" s="369"/>
      <c r="E11" s="369"/>
      <c r="F11" s="369"/>
      <c r="G11" s="369"/>
      <c r="H11" s="369"/>
      <c r="I11" s="369"/>
      <c r="J11" s="370"/>
    </row>
    <row r="12" spans="1:11" s="1" customFormat="1">
      <c r="B12" s="129"/>
      <c r="C12" s="130"/>
      <c r="D12" s="131"/>
      <c r="E12" s="131"/>
      <c r="F12" s="371" t="s">
        <v>18</v>
      </c>
      <c r="G12" s="372"/>
      <c r="H12" s="372"/>
      <c r="I12" s="372"/>
      <c r="J12" s="132"/>
    </row>
    <row r="13" spans="1:11" s="1" customFormat="1" ht="19.5" customHeight="1">
      <c r="B13" s="133" t="s">
        <v>19</v>
      </c>
      <c r="C13" s="134" t="s">
        <v>20</v>
      </c>
      <c r="D13" s="135"/>
      <c r="E13" s="135"/>
      <c r="F13" s="135"/>
      <c r="G13" s="135"/>
      <c r="H13" s="136">
        <f>SUM(G14:G18)</f>
        <v>0</v>
      </c>
      <c r="I13" s="137"/>
      <c r="J13" s="138" t="s">
        <v>21</v>
      </c>
    </row>
    <row r="14" spans="1:11" s="3" customFormat="1" ht="12.6" outlineLevel="1">
      <c r="A14" s="139"/>
      <c r="B14" s="140" t="s">
        <v>22</v>
      </c>
      <c r="C14" s="141" t="s">
        <v>23</v>
      </c>
      <c r="D14" s="142" t="s">
        <v>24</v>
      </c>
      <c r="E14" s="143">
        <v>146</v>
      </c>
      <c r="F14" s="111">
        <v>0</v>
      </c>
      <c r="G14" s="144">
        <f>E14*F14</f>
        <v>0</v>
      </c>
      <c r="H14" s="145"/>
      <c r="I14" s="146"/>
      <c r="J14" s="147"/>
      <c r="K14" s="1"/>
    </row>
    <row r="15" spans="1:11" s="3" customFormat="1" ht="37.5" outlineLevel="1">
      <c r="A15" s="139"/>
      <c r="B15" s="140" t="s">
        <v>25</v>
      </c>
      <c r="C15" s="141" t="s">
        <v>26</v>
      </c>
      <c r="D15" s="142" t="s">
        <v>27</v>
      </c>
      <c r="E15" s="143">
        <v>45</v>
      </c>
      <c r="F15" s="111">
        <v>0</v>
      </c>
      <c r="G15" s="144">
        <f>E15*F15</f>
        <v>0</v>
      </c>
      <c r="H15" s="145"/>
      <c r="I15" s="146"/>
      <c r="J15" s="148"/>
      <c r="K15" s="1"/>
    </row>
    <row r="16" spans="1:11" s="3" customFormat="1" ht="37.5" outlineLevel="1">
      <c r="A16" s="139"/>
      <c r="B16" s="140" t="s">
        <v>28</v>
      </c>
      <c r="C16" s="141" t="s">
        <v>29</v>
      </c>
      <c r="D16" s="142" t="s">
        <v>27</v>
      </c>
      <c r="E16" s="143">
        <v>14</v>
      </c>
      <c r="F16" s="111">
        <v>0</v>
      </c>
      <c r="G16" s="144">
        <f>E16*F16</f>
        <v>0</v>
      </c>
      <c r="H16" s="145"/>
      <c r="I16" s="146"/>
      <c r="J16" s="148"/>
      <c r="K16" s="1"/>
    </row>
    <row r="17" spans="1:12" s="3" customFormat="1" ht="12.6" outlineLevel="1">
      <c r="A17" s="139"/>
      <c r="B17" s="140" t="s">
        <v>30</v>
      </c>
      <c r="C17" s="141" t="s">
        <v>31</v>
      </c>
      <c r="D17" s="142" t="s">
        <v>32</v>
      </c>
      <c r="E17" s="143">
        <v>1</v>
      </c>
      <c r="F17" s="111">
        <v>0</v>
      </c>
      <c r="G17" s="144">
        <f>E17*F17</f>
        <v>0</v>
      </c>
      <c r="H17" s="145"/>
      <c r="I17" s="146"/>
      <c r="J17" s="148" t="s">
        <v>33</v>
      </c>
      <c r="K17" s="1"/>
    </row>
    <row r="18" spans="1:12" s="3" customFormat="1" ht="24" customHeight="1" outlineLevel="1">
      <c r="A18" s="139"/>
      <c r="B18" s="140" t="s">
        <v>34</v>
      </c>
      <c r="C18" s="141" t="s">
        <v>35</v>
      </c>
      <c r="D18" s="142" t="s">
        <v>36</v>
      </c>
      <c r="E18" s="143">
        <v>5</v>
      </c>
      <c r="F18" s="111">
        <v>0</v>
      </c>
      <c r="G18" s="144">
        <f>E18*F18</f>
        <v>0</v>
      </c>
      <c r="H18" s="145"/>
      <c r="I18" s="146"/>
      <c r="J18" s="148" t="s">
        <v>33</v>
      </c>
      <c r="K18" s="1"/>
    </row>
    <row r="19" spans="1:12" s="1" customFormat="1" ht="19.899999999999999" customHeight="1">
      <c r="B19" s="133">
        <v>2</v>
      </c>
      <c r="C19" s="134" t="s">
        <v>37</v>
      </c>
      <c r="D19" s="135"/>
      <c r="E19" s="135"/>
      <c r="F19" s="135"/>
      <c r="G19" s="135"/>
      <c r="H19" s="136">
        <f>SUM(G21:G47)</f>
        <v>0</v>
      </c>
      <c r="I19" s="149"/>
      <c r="J19" s="150"/>
    </row>
    <row r="20" spans="1:12" s="1" customFormat="1" ht="12.6" customHeight="1" outlineLevel="1">
      <c r="B20" s="151"/>
      <c r="C20" s="152" t="s">
        <v>38</v>
      </c>
      <c r="D20" s="153"/>
      <c r="E20" s="153"/>
      <c r="F20" s="153"/>
      <c r="G20" s="153"/>
      <c r="H20" s="153"/>
      <c r="I20" s="154"/>
      <c r="J20" s="154"/>
    </row>
    <row r="21" spans="1:12" s="3" customFormat="1" ht="12.6" outlineLevel="1">
      <c r="A21" s="139"/>
      <c r="B21" s="140" t="s">
        <v>39</v>
      </c>
      <c r="C21" s="155" t="s">
        <v>40</v>
      </c>
      <c r="D21" s="142" t="s">
        <v>41</v>
      </c>
      <c r="E21" s="156">
        <v>21</v>
      </c>
      <c r="F21" s="112">
        <v>0</v>
      </c>
      <c r="G21" s="157">
        <f t="shared" ref="G21:G45" si="0">E21*F21</f>
        <v>0</v>
      </c>
      <c r="H21" s="145"/>
      <c r="I21" s="158"/>
      <c r="J21" s="148"/>
      <c r="K21" s="1"/>
      <c r="L21" s="107"/>
    </row>
    <row r="22" spans="1:12" s="3" customFormat="1" ht="12.6" outlineLevel="1">
      <c r="A22" s="139"/>
      <c r="B22" s="140" t="s">
        <v>42</v>
      </c>
      <c r="C22" s="155" t="s">
        <v>43</v>
      </c>
      <c r="D22" s="142" t="s">
        <v>41</v>
      </c>
      <c r="E22" s="156">
        <v>6</v>
      </c>
      <c r="F22" s="112">
        <v>0</v>
      </c>
      <c r="G22" s="144">
        <f>E22*F22</f>
        <v>0</v>
      </c>
      <c r="H22" s="145"/>
      <c r="I22" s="159"/>
      <c r="J22" s="148"/>
      <c r="K22" s="1"/>
    </row>
    <row r="23" spans="1:12" s="3" customFormat="1" ht="12.6" outlineLevel="1">
      <c r="A23" s="139"/>
      <c r="B23" s="140" t="s">
        <v>44</v>
      </c>
      <c r="C23" s="155" t="s">
        <v>45</v>
      </c>
      <c r="D23" s="142" t="s">
        <v>41</v>
      </c>
      <c r="E23" s="156">
        <v>5</v>
      </c>
      <c r="F23" s="112">
        <v>0</v>
      </c>
      <c r="G23" s="144">
        <f>E23*F23</f>
        <v>0</v>
      </c>
      <c r="H23" s="145"/>
      <c r="I23" s="159"/>
      <c r="J23" s="148"/>
      <c r="K23" s="1"/>
    </row>
    <row r="24" spans="1:12" s="22" customFormat="1" ht="12.75" customHeight="1" outlineLevel="1">
      <c r="A24" s="139"/>
      <c r="B24" s="140" t="s">
        <v>46</v>
      </c>
      <c r="C24" s="160" t="s">
        <v>47</v>
      </c>
      <c r="D24" s="142" t="s">
        <v>41</v>
      </c>
      <c r="E24" s="161">
        <v>4</v>
      </c>
      <c r="F24" s="112">
        <v>0</v>
      </c>
      <c r="G24" s="144">
        <f>E24*F24</f>
        <v>0</v>
      </c>
      <c r="H24" s="145"/>
      <c r="I24" s="159"/>
      <c r="J24" s="148"/>
      <c r="K24" s="21"/>
    </row>
    <row r="25" spans="1:12" s="22" customFormat="1" ht="12.6" customHeight="1" outlineLevel="1">
      <c r="A25" s="139"/>
      <c r="B25" s="140" t="s">
        <v>48</v>
      </c>
      <c r="C25" s="160" t="s">
        <v>49</v>
      </c>
      <c r="D25" s="142" t="s">
        <v>41</v>
      </c>
      <c r="E25" s="161">
        <v>1</v>
      </c>
      <c r="F25" s="112">
        <v>0</v>
      </c>
      <c r="G25" s="144">
        <f>E25*F25</f>
        <v>0</v>
      </c>
      <c r="H25" s="145"/>
      <c r="I25" s="159"/>
      <c r="J25" s="148"/>
      <c r="K25" s="21"/>
    </row>
    <row r="26" spans="1:12" s="3" customFormat="1" ht="12.6" outlineLevel="1">
      <c r="A26" s="139"/>
      <c r="B26" s="140" t="s">
        <v>50</v>
      </c>
      <c r="C26" s="141" t="s">
        <v>51</v>
      </c>
      <c r="D26" s="142" t="s">
        <v>24</v>
      </c>
      <c r="E26" s="162">
        <f>2.5*0.9</f>
        <v>2.25</v>
      </c>
      <c r="F26" s="112">
        <v>0</v>
      </c>
      <c r="G26" s="144">
        <f t="shared" ref="G26:G28" si="1">E26*F26</f>
        <v>0</v>
      </c>
      <c r="H26" s="145"/>
      <c r="I26" s="159"/>
      <c r="J26" s="148"/>
      <c r="K26" s="1"/>
    </row>
    <row r="27" spans="1:12" s="3" customFormat="1" ht="12.6" outlineLevel="1">
      <c r="A27" s="139"/>
      <c r="B27" s="140" t="s">
        <v>52</v>
      </c>
      <c r="C27" s="141" t="s">
        <v>53</v>
      </c>
      <c r="D27" s="142" t="s">
        <v>24</v>
      </c>
      <c r="E27" s="162">
        <v>2.7</v>
      </c>
      <c r="F27" s="112">
        <v>0</v>
      </c>
      <c r="G27" s="144">
        <f t="shared" si="1"/>
        <v>0</v>
      </c>
      <c r="H27" s="145"/>
      <c r="I27" s="159"/>
      <c r="J27" s="148"/>
      <c r="K27" s="1"/>
    </row>
    <row r="28" spans="1:12" s="3" customFormat="1" ht="12.6" outlineLevel="1">
      <c r="A28" s="139"/>
      <c r="B28" s="140" t="s">
        <v>54</v>
      </c>
      <c r="C28" s="141" t="s">
        <v>55</v>
      </c>
      <c r="D28" s="142" t="s">
        <v>24</v>
      </c>
      <c r="E28" s="162">
        <v>3.78</v>
      </c>
      <c r="F28" s="112">
        <v>0</v>
      </c>
      <c r="G28" s="144">
        <f t="shared" si="1"/>
        <v>0</v>
      </c>
      <c r="H28" s="145"/>
      <c r="I28" s="159"/>
      <c r="J28" s="148"/>
      <c r="K28" s="1"/>
    </row>
    <row r="29" spans="1:12" s="3" customFormat="1" ht="12.6" outlineLevel="1">
      <c r="A29" s="139"/>
      <c r="B29" s="140" t="s">
        <v>56</v>
      </c>
      <c r="C29" s="160" t="s">
        <v>57</v>
      </c>
      <c r="D29" s="142" t="s">
        <v>41</v>
      </c>
      <c r="E29" s="162">
        <v>10</v>
      </c>
      <c r="F29" s="112">
        <v>0</v>
      </c>
      <c r="G29" s="144">
        <f>E29*F29</f>
        <v>0</v>
      </c>
      <c r="H29" s="145"/>
      <c r="I29" s="159"/>
      <c r="J29" s="148"/>
      <c r="K29" s="1"/>
    </row>
    <row r="30" spans="1:12" s="3" customFormat="1" ht="12.6" outlineLevel="1">
      <c r="A30" s="139"/>
      <c r="B30" s="140" t="s">
        <v>58</v>
      </c>
      <c r="C30" s="155" t="s">
        <v>59</v>
      </c>
      <c r="D30" s="142" t="s">
        <v>27</v>
      </c>
      <c r="E30" s="162">
        <v>50</v>
      </c>
      <c r="F30" s="112">
        <v>0</v>
      </c>
      <c r="G30" s="144">
        <f t="shared" ref="G30:G38" si="2">E30*F30</f>
        <v>0</v>
      </c>
      <c r="H30" s="145"/>
      <c r="I30" s="159"/>
      <c r="J30" s="148"/>
      <c r="K30" s="1"/>
    </row>
    <row r="31" spans="1:12" s="3" customFormat="1" ht="12.6" outlineLevel="1">
      <c r="A31" s="139"/>
      <c r="B31" s="140" t="s">
        <v>60</v>
      </c>
      <c r="C31" s="141" t="s">
        <v>61</v>
      </c>
      <c r="D31" s="142" t="s">
        <v>24</v>
      </c>
      <c r="E31" s="162">
        <v>55.11999999999999</v>
      </c>
      <c r="F31" s="112">
        <v>0</v>
      </c>
      <c r="G31" s="144">
        <f t="shared" si="2"/>
        <v>0</v>
      </c>
      <c r="H31" s="145"/>
      <c r="I31" s="159"/>
      <c r="J31" s="148"/>
      <c r="K31" s="1"/>
    </row>
    <row r="32" spans="1:12" s="3" customFormat="1" ht="12.6" outlineLevel="1">
      <c r="A32" s="139"/>
      <c r="B32" s="140" t="s">
        <v>62</v>
      </c>
      <c r="C32" s="141" t="s">
        <v>63</v>
      </c>
      <c r="D32" s="142" t="s">
        <v>24</v>
      </c>
      <c r="E32" s="162">
        <v>160.60000000000002</v>
      </c>
      <c r="F32" s="112">
        <v>0</v>
      </c>
      <c r="G32" s="144">
        <f t="shared" si="2"/>
        <v>0</v>
      </c>
      <c r="H32" s="145"/>
      <c r="I32" s="159"/>
      <c r="J32" s="148"/>
      <c r="K32" s="1"/>
    </row>
    <row r="33" spans="1:12" s="3" customFormat="1" ht="12.6" outlineLevel="1">
      <c r="A33" s="139"/>
      <c r="B33" s="140" t="s">
        <v>64</v>
      </c>
      <c r="C33" s="155" t="s">
        <v>65</v>
      </c>
      <c r="D33" s="142" t="s">
        <v>24</v>
      </c>
      <c r="E33" s="156">
        <v>46.779999999999994</v>
      </c>
      <c r="F33" s="112">
        <v>0</v>
      </c>
      <c r="G33" s="144">
        <f t="shared" si="2"/>
        <v>0</v>
      </c>
      <c r="H33" s="145"/>
      <c r="I33" s="159"/>
      <c r="J33" s="148"/>
      <c r="K33" s="1"/>
    </row>
    <row r="34" spans="1:12" s="3" customFormat="1" ht="12.6" outlineLevel="1">
      <c r="A34" s="139"/>
      <c r="B34" s="140" t="s">
        <v>66</v>
      </c>
      <c r="C34" s="155" t="s">
        <v>67</v>
      </c>
      <c r="D34" s="142" t="s">
        <v>24</v>
      </c>
      <c r="E34" s="156">
        <v>37.928571428571431</v>
      </c>
      <c r="F34" s="112">
        <v>0</v>
      </c>
      <c r="G34" s="144">
        <f t="shared" si="2"/>
        <v>0</v>
      </c>
      <c r="H34" s="145"/>
      <c r="I34" s="159"/>
      <c r="J34" s="148"/>
      <c r="K34" s="1"/>
    </row>
    <row r="35" spans="1:12" s="22" customFormat="1" ht="12.75" customHeight="1" outlineLevel="1">
      <c r="A35" s="139"/>
      <c r="B35" s="140" t="s">
        <v>68</v>
      </c>
      <c r="C35" s="160" t="s">
        <v>69</v>
      </c>
      <c r="D35" s="142" t="s">
        <v>24</v>
      </c>
      <c r="E35" s="161">
        <v>2.71</v>
      </c>
      <c r="F35" s="112">
        <v>0</v>
      </c>
      <c r="G35" s="144">
        <f t="shared" si="2"/>
        <v>0</v>
      </c>
      <c r="H35" s="145"/>
      <c r="I35" s="159"/>
      <c r="J35" s="148"/>
      <c r="K35" s="21"/>
    </row>
    <row r="36" spans="1:12" s="3" customFormat="1" ht="12.6" outlineLevel="1">
      <c r="A36" s="139"/>
      <c r="B36" s="140" t="s">
        <v>70</v>
      </c>
      <c r="C36" s="163" t="s">
        <v>71</v>
      </c>
      <c r="D36" s="142" t="s">
        <v>24</v>
      </c>
      <c r="E36" s="161">
        <v>55.11999999999999</v>
      </c>
      <c r="F36" s="112">
        <v>0</v>
      </c>
      <c r="G36" s="164">
        <f t="shared" si="2"/>
        <v>0</v>
      </c>
      <c r="H36" s="158"/>
      <c r="I36" s="159"/>
      <c r="J36" s="165"/>
      <c r="K36" s="1"/>
    </row>
    <row r="37" spans="1:12" s="3" customFormat="1" ht="12.6" outlineLevel="1">
      <c r="A37" s="139"/>
      <c r="B37" s="140" t="s">
        <v>72</v>
      </c>
      <c r="C37" s="163" t="s">
        <v>73</v>
      </c>
      <c r="D37" s="142" t="s">
        <v>24</v>
      </c>
      <c r="E37" s="161">
        <v>2.86</v>
      </c>
      <c r="F37" s="112">
        <v>0</v>
      </c>
      <c r="G37" s="164">
        <f t="shared" si="2"/>
        <v>0</v>
      </c>
      <c r="H37" s="158"/>
      <c r="I37" s="159"/>
      <c r="J37" s="165"/>
      <c r="K37" s="1"/>
    </row>
    <row r="38" spans="1:12" s="3" customFormat="1" ht="12.6" outlineLevel="1">
      <c r="A38" s="139"/>
      <c r="B38" s="140" t="s">
        <v>74</v>
      </c>
      <c r="C38" s="163" t="s">
        <v>75</v>
      </c>
      <c r="D38" s="142" t="s">
        <v>76</v>
      </c>
      <c r="E38" s="166">
        <v>5</v>
      </c>
      <c r="F38" s="112">
        <v>0</v>
      </c>
      <c r="G38" s="164">
        <f t="shared" si="2"/>
        <v>0</v>
      </c>
      <c r="H38" s="145"/>
      <c r="I38" s="159"/>
      <c r="J38" s="165"/>
      <c r="K38" s="1"/>
    </row>
    <row r="39" spans="1:12" s="3" customFormat="1" ht="12.6" outlineLevel="1">
      <c r="A39" s="139"/>
      <c r="B39" s="140" t="s">
        <v>77</v>
      </c>
      <c r="C39" s="155" t="s">
        <v>78</v>
      </c>
      <c r="D39" s="142" t="s">
        <v>27</v>
      </c>
      <c r="E39" s="156">
        <v>50</v>
      </c>
      <c r="F39" s="112">
        <v>0</v>
      </c>
      <c r="G39" s="157">
        <f t="shared" si="0"/>
        <v>0</v>
      </c>
      <c r="H39" s="145"/>
      <c r="I39" s="158"/>
      <c r="J39" s="148"/>
      <c r="K39" s="1"/>
    </row>
    <row r="40" spans="1:12" s="3" customFormat="1" ht="12.6" outlineLevel="1">
      <c r="A40" s="139"/>
      <c r="B40" s="140" t="s">
        <v>79</v>
      </c>
      <c r="C40" s="155" t="s">
        <v>80</v>
      </c>
      <c r="D40" s="142" t="s">
        <v>27</v>
      </c>
      <c r="E40" s="156">
        <v>4</v>
      </c>
      <c r="F40" s="112">
        <v>0</v>
      </c>
      <c r="G40" s="157">
        <f t="shared" si="0"/>
        <v>0</v>
      </c>
      <c r="H40" s="145"/>
      <c r="I40" s="158"/>
      <c r="J40" s="148"/>
      <c r="K40" s="1"/>
    </row>
    <row r="41" spans="1:12" s="3" customFormat="1" ht="24.95" outlineLevel="1">
      <c r="A41" s="139"/>
      <c r="B41" s="140" t="s">
        <v>81</v>
      </c>
      <c r="C41" s="155" t="s">
        <v>82</v>
      </c>
      <c r="D41" s="142" t="s">
        <v>27</v>
      </c>
      <c r="E41" s="156">
        <v>40</v>
      </c>
      <c r="F41" s="112">
        <v>0</v>
      </c>
      <c r="G41" s="157">
        <f t="shared" si="0"/>
        <v>0</v>
      </c>
      <c r="H41" s="145"/>
      <c r="I41" s="158"/>
      <c r="J41" s="148"/>
      <c r="K41" s="1"/>
      <c r="L41" s="108"/>
    </row>
    <row r="42" spans="1:12" s="22" customFormat="1" ht="12.75" customHeight="1" outlineLevel="1">
      <c r="A42" s="139"/>
      <c r="B42" s="140" t="s">
        <v>83</v>
      </c>
      <c r="C42" s="155" t="s">
        <v>84</v>
      </c>
      <c r="D42" s="142" t="s">
        <v>76</v>
      </c>
      <c r="E42" s="156">
        <v>0.6</v>
      </c>
      <c r="F42" s="112">
        <v>0</v>
      </c>
      <c r="G42" s="144">
        <f t="shared" si="0"/>
        <v>0</v>
      </c>
      <c r="H42" s="167"/>
      <c r="I42" s="159"/>
      <c r="J42" s="148"/>
      <c r="K42" s="21"/>
    </row>
    <row r="43" spans="1:12" s="3" customFormat="1" ht="12.6" outlineLevel="1">
      <c r="A43" s="139"/>
      <c r="B43" s="140" t="s">
        <v>85</v>
      </c>
      <c r="C43" s="155" t="s">
        <v>86</v>
      </c>
      <c r="D43" s="142" t="s">
        <v>41</v>
      </c>
      <c r="E43" s="156">
        <v>2</v>
      </c>
      <c r="F43" s="112">
        <v>0</v>
      </c>
      <c r="G43" s="144">
        <f t="shared" si="0"/>
        <v>0</v>
      </c>
      <c r="H43" s="145"/>
      <c r="I43" s="159"/>
      <c r="J43" s="148"/>
      <c r="K43" s="1"/>
    </row>
    <row r="44" spans="1:12" s="22" customFormat="1" ht="12.75" customHeight="1" outlineLevel="1">
      <c r="A44" s="139"/>
      <c r="B44" s="140" t="s">
        <v>87</v>
      </c>
      <c r="C44" s="155" t="s">
        <v>88</v>
      </c>
      <c r="D44" s="142" t="s">
        <v>41</v>
      </c>
      <c r="E44" s="156">
        <v>1</v>
      </c>
      <c r="F44" s="112">
        <v>0</v>
      </c>
      <c r="G44" s="144">
        <f t="shared" si="0"/>
        <v>0</v>
      </c>
      <c r="H44" s="145"/>
      <c r="I44" s="159"/>
      <c r="J44" s="148"/>
      <c r="K44" s="21"/>
    </row>
    <row r="45" spans="1:12" s="3" customFormat="1" ht="12.6" outlineLevel="1">
      <c r="A45" s="139"/>
      <c r="B45" s="140" t="s">
        <v>89</v>
      </c>
      <c r="C45" s="141" t="s">
        <v>90</v>
      </c>
      <c r="D45" s="142" t="s">
        <v>24</v>
      </c>
      <c r="E45" s="162">
        <v>3</v>
      </c>
      <c r="F45" s="112">
        <v>0</v>
      </c>
      <c r="G45" s="144">
        <f t="shared" si="0"/>
        <v>0</v>
      </c>
      <c r="H45" s="145"/>
      <c r="I45" s="159"/>
      <c r="J45" s="148"/>
      <c r="K45" s="1"/>
    </row>
    <row r="46" spans="1:12" s="1" customFormat="1" ht="12.75" customHeight="1" outlineLevel="1">
      <c r="A46" s="139"/>
      <c r="B46" s="168"/>
      <c r="C46" s="169" t="s">
        <v>91</v>
      </c>
      <c r="D46" s="170"/>
      <c r="E46" s="170"/>
      <c r="F46" s="170"/>
      <c r="G46" s="170"/>
      <c r="H46" s="170"/>
      <c r="I46" s="171"/>
      <c r="J46" s="172"/>
    </row>
    <row r="47" spans="1:12" s="22" customFormat="1" ht="12.75" customHeight="1" outlineLevel="1">
      <c r="A47" s="139"/>
      <c r="B47" s="140" t="s">
        <v>92</v>
      </c>
      <c r="C47" s="160" t="s">
        <v>93</v>
      </c>
      <c r="D47" s="142" t="s">
        <v>24</v>
      </c>
      <c r="E47" s="161">
        <f>(4.06*1.36)*3</f>
        <v>16.564800000000002</v>
      </c>
      <c r="F47" s="112">
        <v>0</v>
      </c>
      <c r="G47" s="144">
        <f t="shared" ref="G47" si="3">E47*F47</f>
        <v>0</v>
      </c>
      <c r="H47" s="145"/>
      <c r="I47" s="159"/>
      <c r="J47" s="148"/>
      <c r="K47" s="21"/>
    </row>
    <row r="48" spans="1:12" s="1" customFormat="1" ht="19.5" customHeight="1">
      <c r="B48" s="133">
        <v>3</v>
      </c>
      <c r="C48" s="134" t="s">
        <v>94</v>
      </c>
      <c r="D48" s="135"/>
      <c r="E48" s="135"/>
      <c r="F48" s="135"/>
      <c r="G48" s="173"/>
      <c r="H48" s="136">
        <f>SUM(G50:G70)</f>
        <v>0</v>
      </c>
      <c r="I48" s="149"/>
      <c r="J48" s="174"/>
    </row>
    <row r="49" spans="1:15" s="1" customFormat="1" ht="12.75" customHeight="1" outlineLevel="1">
      <c r="A49" s="175"/>
      <c r="B49" s="176"/>
      <c r="C49" s="169" t="s">
        <v>95</v>
      </c>
      <c r="D49" s="177"/>
      <c r="E49" s="177"/>
      <c r="F49" s="177"/>
      <c r="G49" s="177"/>
      <c r="H49" s="177"/>
      <c r="I49" s="177"/>
      <c r="J49" s="171"/>
    </row>
    <row r="50" spans="1:15" s="1" customFormat="1" ht="12.6" outlineLevel="1">
      <c r="A50" s="175"/>
      <c r="B50" s="140" t="s">
        <v>96</v>
      </c>
      <c r="C50" s="155" t="s">
        <v>97</v>
      </c>
      <c r="D50" s="142" t="s">
        <v>76</v>
      </c>
      <c r="E50" s="156">
        <v>4.0208000000000004</v>
      </c>
      <c r="F50" s="112">
        <v>0</v>
      </c>
      <c r="G50" s="178">
        <f>E50*F50</f>
        <v>0</v>
      </c>
      <c r="H50" s="145"/>
      <c r="I50" s="179"/>
      <c r="J50" s="165"/>
      <c r="L50" s="102"/>
    </row>
    <row r="51" spans="1:15" s="1" customFormat="1" ht="12.6" outlineLevel="1">
      <c r="A51" s="175"/>
      <c r="B51" s="140" t="s">
        <v>98</v>
      </c>
      <c r="C51" s="155" t="s">
        <v>99</v>
      </c>
      <c r="D51" s="142" t="s">
        <v>76</v>
      </c>
      <c r="E51" s="156">
        <v>1</v>
      </c>
      <c r="F51" s="112">
        <v>0</v>
      </c>
      <c r="G51" s="178">
        <f>E51*F51</f>
        <v>0</v>
      </c>
      <c r="H51" s="145"/>
      <c r="I51" s="179"/>
      <c r="J51" s="165"/>
    </row>
    <row r="52" spans="1:15" s="1" customFormat="1" ht="12.6" customHeight="1" outlineLevel="1">
      <c r="B52" s="180"/>
      <c r="C52" s="169" t="s">
        <v>100</v>
      </c>
      <c r="D52" s="177"/>
      <c r="E52" s="177"/>
      <c r="F52" s="177"/>
      <c r="G52" s="177"/>
      <c r="H52" s="177"/>
      <c r="I52" s="177"/>
      <c r="J52" s="171"/>
      <c r="N52" s="103"/>
    </row>
    <row r="53" spans="1:15" s="1" customFormat="1" ht="12.6" outlineLevel="1">
      <c r="A53" s="175"/>
      <c r="B53" s="140" t="s">
        <v>101</v>
      </c>
      <c r="C53" s="141" t="s">
        <v>102</v>
      </c>
      <c r="D53" s="142" t="s">
        <v>24</v>
      </c>
      <c r="E53" s="162">
        <v>36</v>
      </c>
      <c r="F53" s="111">
        <v>0</v>
      </c>
      <c r="G53" s="181">
        <f>E53*F53</f>
        <v>0</v>
      </c>
      <c r="H53" s="182"/>
      <c r="I53" s="179"/>
      <c r="J53" s="147"/>
    </row>
    <row r="54" spans="1:15" s="1" customFormat="1" ht="12.6" outlineLevel="1">
      <c r="A54" s="175"/>
      <c r="B54" s="140" t="s">
        <v>103</v>
      </c>
      <c r="C54" s="141" t="s">
        <v>104</v>
      </c>
      <c r="D54" s="142" t="s">
        <v>24</v>
      </c>
      <c r="E54" s="162">
        <f>13.84+2.25+7.38+4.8+8.7+4.34+3</f>
        <v>44.31</v>
      </c>
      <c r="F54" s="111">
        <v>0</v>
      </c>
      <c r="G54" s="144">
        <f>E54*F54</f>
        <v>0</v>
      </c>
      <c r="H54" s="145"/>
      <c r="I54" s="179"/>
      <c r="J54" s="147"/>
    </row>
    <row r="55" spans="1:15" s="1" customFormat="1" ht="12.6" outlineLevel="1">
      <c r="A55" s="175"/>
      <c r="B55" s="140" t="s">
        <v>105</v>
      </c>
      <c r="C55" s="183" t="s">
        <v>106</v>
      </c>
      <c r="D55" s="142" t="s">
        <v>24</v>
      </c>
      <c r="E55" s="166">
        <f>E54+7.56+4</f>
        <v>55.870000000000005</v>
      </c>
      <c r="F55" s="111">
        <v>0</v>
      </c>
      <c r="G55" s="184">
        <f>E55*F55</f>
        <v>0</v>
      </c>
      <c r="H55" s="145"/>
      <c r="I55" s="179"/>
      <c r="J55" s="185"/>
    </row>
    <row r="56" spans="1:15" s="1" customFormat="1" ht="12.75" customHeight="1" outlineLevel="1">
      <c r="A56" s="175"/>
      <c r="B56" s="176"/>
      <c r="C56" s="169" t="s">
        <v>107</v>
      </c>
      <c r="D56" s="170"/>
      <c r="E56" s="170"/>
      <c r="F56" s="170"/>
      <c r="G56" s="170"/>
      <c r="H56" s="170"/>
      <c r="I56" s="170"/>
      <c r="J56" s="172"/>
    </row>
    <row r="57" spans="1:15" s="1" customFormat="1" ht="12.75" customHeight="1" outlineLevel="1">
      <c r="A57" s="175"/>
      <c r="B57" s="140" t="s">
        <v>108</v>
      </c>
      <c r="C57" s="155" t="s">
        <v>109</v>
      </c>
      <c r="D57" s="142" t="s">
        <v>24</v>
      </c>
      <c r="E57" s="156">
        <f>(30+12+14.7+8.6+8.2)*2.1</f>
        <v>154.35</v>
      </c>
      <c r="F57" s="112">
        <v>0</v>
      </c>
      <c r="G57" s="178">
        <f>E57*F57</f>
        <v>0</v>
      </c>
      <c r="H57" s="145"/>
      <c r="I57" s="146"/>
      <c r="J57" s="147"/>
    </row>
    <row r="58" spans="1:15" s="1" customFormat="1" ht="12.75" customHeight="1" outlineLevel="1">
      <c r="A58" s="175"/>
      <c r="B58" s="140" t="s">
        <v>110</v>
      </c>
      <c r="C58" s="155" t="s">
        <v>111</v>
      </c>
      <c r="D58" s="142" t="s">
        <v>24</v>
      </c>
      <c r="E58" s="156">
        <f>29+10+7</f>
        <v>46</v>
      </c>
      <c r="F58" s="112">
        <v>0</v>
      </c>
      <c r="G58" s="178">
        <f>E58*F58</f>
        <v>0</v>
      </c>
      <c r="H58" s="145"/>
      <c r="I58" s="146"/>
      <c r="J58" s="147"/>
      <c r="O58" s="103"/>
    </row>
    <row r="59" spans="1:15" s="1" customFormat="1" ht="12.75" customHeight="1" outlineLevel="1">
      <c r="A59" s="175"/>
      <c r="B59" s="176"/>
      <c r="C59" s="169" t="s">
        <v>112</v>
      </c>
      <c r="D59" s="170"/>
      <c r="E59" s="170"/>
      <c r="F59" s="186"/>
      <c r="G59" s="170"/>
      <c r="H59" s="170"/>
      <c r="I59" s="170"/>
      <c r="J59" s="172"/>
      <c r="N59" s="103"/>
    </row>
    <row r="60" spans="1:15" s="1" customFormat="1" ht="27" customHeight="1" outlineLevel="1">
      <c r="A60" s="175"/>
      <c r="B60" s="140" t="s">
        <v>113</v>
      </c>
      <c r="C60" s="155" t="s">
        <v>114</v>
      </c>
      <c r="D60" s="142" t="s">
        <v>24</v>
      </c>
      <c r="E60" s="156">
        <f>E57*1.05</f>
        <v>162.0675</v>
      </c>
      <c r="F60" s="112">
        <v>0</v>
      </c>
      <c r="G60" s="178">
        <f>E60*F60</f>
        <v>0</v>
      </c>
      <c r="H60" s="145"/>
      <c r="I60" s="146"/>
      <c r="J60" s="147"/>
      <c r="O60" s="103"/>
    </row>
    <row r="61" spans="1:15" s="1" customFormat="1" ht="27" customHeight="1" outlineLevel="1">
      <c r="A61" s="175"/>
      <c r="B61" s="140" t="s">
        <v>115</v>
      </c>
      <c r="C61" s="155" t="s">
        <v>116</v>
      </c>
      <c r="D61" s="142" t="s">
        <v>24</v>
      </c>
      <c r="E61" s="156">
        <v>20</v>
      </c>
      <c r="F61" s="112">
        <v>0</v>
      </c>
      <c r="G61" s="178">
        <f>E61*F61</f>
        <v>0</v>
      </c>
      <c r="H61" s="145"/>
      <c r="I61" s="146"/>
      <c r="J61" s="147"/>
      <c r="O61" s="103"/>
    </row>
    <row r="62" spans="1:15" s="1" customFormat="1" ht="12.75" customHeight="1" outlineLevel="1">
      <c r="A62" s="175"/>
      <c r="B62" s="176"/>
      <c r="C62" s="169" t="s">
        <v>117</v>
      </c>
      <c r="D62" s="170"/>
      <c r="E62" s="170"/>
      <c r="F62" s="170"/>
      <c r="G62" s="170"/>
      <c r="H62" s="170"/>
      <c r="I62" s="170"/>
      <c r="J62" s="172"/>
    </row>
    <row r="63" spans="1:15" s="1" customFormat="1" ht="12.75" customHeight="1" outlineLevel="1">
      <c r="A63" s="175"/>
      <c r="B63" s="140" t="s">
        <v>118</v>
      </c>
      <c r="C63" s="155" t="s">
        <v>119</v>
      </c>
      <c r="D63" s="142" t="s">
        <v>24</v>
      </c>
      <c r="E63" s="156">
        <f>E54*1.05</f>
        <v>46.525500000000001</v>
      </c>
      <c r="F63" s="112">
        <v>0</v>
      </c>
      <c r="G63" s="178">
        <f>E63*F63</f>
        <v>0</v>
      </c>
      <c r="H63" s="182"/>
      <c r="I63" s="146"/>
      <c r="J63" s="147"/>
    </row>
    <row r="64" spans="1:15" s="1" customFormat="1" ht="12.75" customHeight="1" outlineLevel="1">
      <c r="A64" s="175"/>
      <c r="B64" s="140" t="s">
        <v>120</v>
      </c>
      <c r="C64" s="155" t="s">
        <v>121</v>
      </c>
      <c r="D64" s="142" t="s">
        <v>24</v>
      </c>
      <c r="E64" s="156">
        <f>4+1</f>
        <v>5</v>
      </c>
      <c r="F64" s="112">
        <v>0</v>
      </c>
      <c r="G64" s="178">
        <f t="shared" ref="G64:G65" si="4">E64*F64</f>
        <v>0</v>
      </c>
      <c r="H64" s="145"/>
      <c r="I64" s="146"/>
      <c r="J64" s="147"/>
    </row>
    <row r="65" spans="1:15" s="1" customFormat="1" ht="26.45" customHeight="1" outlineLevel="1">
      <c r="A65" s="175"/>
      <c r="B65" s="140" t="s">
        <v>122</v>
      </c>
      <c r="C65" s="155" t="s">
        <v>123</v>
      </c>
      <c r="D65" s="142" t="s">
        <v>41</v>
      </c>
      <c r="E65" s="156">
        <v>4</v>
      </c>
      <c r="F65" s="112">
        <v>0</v>
      </c>
      <c r="G65" s="178">
        <f t="shared" si="4"/>
        <v>0</v>
      </c>
      <c r="H65" s="145"/>
      <c r="I65" s="146"/>
      <c r="J65" s="147"/>
    </row>
    <row r="66" spans="1:15" s="1" customFormat="1" ht="12.75" customHeight="1" outlineLevel="1">
      <c r="A66" s="175"/>
      <c r="B66" s="140" t="s">
        <v>124</v>
      </c>
      <c r="C66" s="155" t="s">
        <v>125</v>
      </c>
      <c r="D66" s="142" t="s">
        <v>41</v>
      </c>
      <c r="E66" s="156">
        <v>3</v>
      </c>
      <c r="F66" s="112">
        <v>0</v>
      </c>
      <c r="G66" s="178">
        <f>E66*F66</f>
        <v>0</v>
      </c>
      <c r="H66" s="145"/>
      <c r="I66" s="146"/>
      <c r="J66" s="147"/>
    </row>
    <row r="67" spans="1:15" s="1" customFormat="1" ht="12.6" outlineLevel="1">
      <c r="A67" s="175"/>
      <c r="B67" s="140" t="s">
        <v>126</v>
      </c>
      <c r="C67" s="155" t="s">
        <v>127</v>
      </c>
      <c r="D67" s="142" t="s">
        <v>27</v>
      </c>
      <c r="E67" s="156">
        <v>60</v>
      </c>
      <c r="F67" s="112">
        <v>0</v>
      </c>
      <c r="G67" s="178">
        <f>E67*F67</f>
        <v>0</v>
      </c>
      <c r="H67" s="145"/>
      <c r="I67" s="146"/>
      <c r="J67" s="147"/>
      <c r="K67" s="23"/>
    </row>
    <row r="68" spans="1:15" s="1" customFormat="1" ht="12.6" outlineLevel="1">
      <c r="A68" s="175"/>
      <c r="B68" s="140" t="s">
        <v>128</v>
      </c>
      <c r="C68" s="155" t="s">
        <v>129</v>
      </c>
      <c r="D68" s="142" t="s">
        <v>27</v>
      </c>
      <c r="E68" s="156">
        <v>4.1000000000000005</v>
      </c>
      <c r="F68" s="112">
        <v>0</v>
      </c>
      <c r="G68" s="178">
        <f>E68*F68</f>
        <v>0</v>
      </c>
      <c r="H68" s="145"/>
      <c r="I68" s="146"/>
      <c r="J68" s="147"/>
      <c r="K68" s="23"/>
    </row>
    <row r="69" spans="1:15" s="1" customFormat="1" ht="12.6" outlineLevel="1">
      <c r="B69" s="140" t="s">
        <v>128</v>
      </c>
      <c r="C69" s="155" t="s">
        <v>130</v>
      </c>
      <c r="D69" s="142" t="s">
        <v>27</v>
      </c>
      <c r="E69" s="156">
        <f>2.25+2.7+2.7</f>
        <v>7.65</v>
      </c>
      <c r="F69" s="112">
        <v>0</v>
      </c>
      <c r="G69" s="178">
        <f>E69*F69</f>
        <v>0</v>
      </c>
      <c r="H69" s="145"/>
      <c r="I69" s="146"/>
      <c r="J69" s="187"/>
      <c r="K69" s="23"/>
    </row>
    <row r="70" spans="1:15" s="1" customFormat="1" ht="30.75" customHeight="1" outlineLevel="1">
      <c r="B70" s="140" t="s">
        <v>131</v>
      </c>
      <c r="C70" s="155" t="s">
        <v>132</v>
      </c>
      <c r="D70" s="142" t="s">
        <v>27</v>
      </c>
      <c r="E70" s="156">
        <v>10</v>
      </c>
      <c r="F70" s="112">
        <v>0</v>
      </c>
      <c r="G70" s="178">
        <f>E70*F70</f>
        <v>0</v>
      </c>
      <c r="H70" s="145"/>
      <c r="I70" s="146"/>
      <c r="J70" s="187"/>
      <c r="K70" s="23"/>
    </row>
    <row r="71" spans="1:15" s="1" customFormat="1" ht="19.899999999999999" customHeight="1">
      <c r="B71" s="188">
        <v>4</v>
      </c>
      <c r="C71" s="135" t="s">
        <v>133</v>
      </c>
      <c r="D71" s="135"/>
      <c r="E71" s="135"/>
      <c r="F71" s="135"/>
      <c r="G71" s="135"/>
      <c r="H71" s="136">
        <f>SUM(G73:G75)</f>
        <v>0</v>
      </c>
      <c r="I71" s="149"/>
      <c r="J71" s="150"/>
      <c r="K71" s="24"/>
    </row>
    <row r="72" spans="1:15" s="1" customFormat="1" ht="12.75" customHeight="1" outlineLevel="1">
      <c r="B72" s="189"/>
      <c r="C72" s="169" t="s">
        <v>134</v>
      </c>
      <c r="D72" s="170"/>
      <c r="E72" s="170"/>
      <c r="F72" s="170"/>
      <c r="G72" s="170"/>
      <c r="H72" s="190"/>
      <c r="I72" s="170"/>
      <c r="J72" s="172"/>
      <c r="O72" s="103"/>
    </row>
    <row r="73" spans="1:15" s="1" customFormat="1" ht="12.6" outlineLevel="1">
      <c r="A73" s="175"/>
      <c r="B73" s="140" t="s">
        <v>135</v>
      </c>
      <c r="C73" s="191" t="s">
        <v>136</v>
      </c>
      <c r="D73" s="142" t="s">
        <v>24</v>
      </c>
      <c r="E73" s="161">
        <f>E63</f>
        <v>46.525500000000001</v>
      </c>
      <c r="F73" s="112">
        <v>0</v>
      </c>
      <c r="G73" s="192">
        <f>E73*F73</f>
        <v>0</v>
      </c>
      <c r="H73" s="145"/>
      <c r="I73" s="146"/>
      <c r="J73" s="147"/>
    </row>
    <row r="74" spans="1:15" s="1" customFormat="1" ht="12.6" outlineLevel="1">
      <c r="A74" s="175"/>
      <c r="B74" s="140" t="s">
        <v>137</v>
      </c>
      <c r="C74" s="191" t="s">
        <v>138</v>
      </c>
      <c r="D74" s="142" t="s">
        <v>27</v>
      </c>
      <c r="E74" s="161">
        <v>1.6</v>
      </c>
      <c r="F74" s="112">
        <v>0</v>
      </c>
      <c r="G74" s="192">
        <f>E74*F74</f>
        <v>0</v>
      </c>
      <c r="H74" s="145"/>
      <c r="I74" s="146"/>
      <c r="J74" s="147"/>
    </row>
    <row r="75" spans="1:15" s="1" customFormat="1" ht="12.6" outlineLevel="1">
      <c r="A75" s="175"/>
      <c r="B75" s="140" t="s">
        <v>139</v>
      </c>
      <c r="C75" s="191" t="s">
        <v>140</v>
      </c>
      <c r="D75" s="142" t="s">
        <v>41</v>
      </c>
      <c r="E75" s="161">
        <v>2</v>
      </c>
      <c r="F75" s="112">
        <v>0</v>
      </c>
      <c r="G75" s="192">
        <f>E75*F75</f>
        <v>0</v>
      </c>
      <c r="H75" s="145"/>
      <c r="I75" s="146"/>
      <c r="J75" s="147"/>
    </row>
    <row r="76" spans="1:15" s="1" customFormat="1" ht="19.899999999999999" customHeight="1">
      <c r="B76" s="188">
        <v>5</v>
      </c>
      <c r="C76" s="134" t="s">
        <v>141</v>
      </c>
      <c r="D76" s="135"/>
      <c r="E76" s="135"/>
      <c r="F76" s="135"/>
      <c r="G76" s="135"/>
      <c r="H76" s="136">
        <f>SUM(G78:G99)</f>
        <v>0</v>
      </c>
      <c r="I76" s="149"/>
      <c r="J76" s="150"/>
    </row>
    <row r="77" spans="1:15" s="3" customFormat="1" ht="12.75" customHeight="1" outlineLevel="1">
      <c r="B77" s="193"/>
      <c r="C77" s="152" t="s">
        <v>142</v>
      </c>
      <c r="D77" s="153"/>
      <c r="E77" s="153"/>
      <c r="F77" s="153"/>
      <c r="G77" s="153"/>
      <c r="H77" s="153"/>
      <c r="I77" s="153"/>
      <c r="J77" s="154"/>
      <c r="K77" s="1"/>
    </row>
    <row r="78" spans="1:15" s="3" customFormat="1" ht="49.5" customHeight="1" outlineLevel="1">
      <c r="B78" s="140" t="s">
        <v>143</v>
      </c>
      <c r="C78" s="194" t="s">
        <v>144</v>
      </c>
      <c r="D78" s="142" t="s">
        <v>41</v>
      </c>
      <c r="E78" s="195">
        <v>3</v>
      </c>
      <c r="F78" s="112">
        <v>0</v>
      </c>
      <c r="G78" s="157">
        <f t="shared" ref="G78:G83" si="5">E78*F78</f>
        <v>0</v>
      </c>
      <c r="H78" s="145"/>
      <c r="I78" s="145"/>
      <c r="J78" s="148"/>
      <c r="K78" s="23"/>
    </row>
    <row r="79" spans="1:15" s="3" customFormat="1" ht="50.1" outlineLevel="1">
      <c r="B79" s="140" t="s">
        <v>145</v>
      </c>
      <c r="C79" s="194" t="s">
        <v>146</v>
      </c>
      <c r="D79" s="142" t="s">
        <v>41</v>
      </c>
      <c r="E79" s="195">
        <v>2</v>
      </c>
      <c r="F79" s="112">
        <v>0</v>
      </c>
      <c r="G79" s="157">
        <f t="shared" si="5"/>
        <v>0</v>
      </c>
      <c r="H79" s="145"/>
      <c r="I79" s="145"/>
      <c r="J79" s="148"/>
      <c r="K79" s="23"/>
    </row>
    <row r="80" spans="1:15" s="3" customFormat="1" ht="47.25" customHeight="1" outlineLevel="1">
      <c r="B80" s="140" t="s">
        <v>147</v>
      </c>
      <c r="C80" s="194" t="s">
        <v>148</v>
      </c>
      <c r="D80" s="142" t="s">
        <v>41</v>
      </c>
      <c r="E80" s="195">
        <v>1</v>
      </c>
      <c r="F80" s="112">
        <v>0</v>
      </c>
      <c r="G80" s="157">
        <f t="shared" si="5"/>
        <v>0</v>
      </c>
      <c r="H80" s="145"/>
      <c r="I80" s="145"/>
      <c r="J80" s="148"/>
      <c r="K80" s="28"/>
    </row>
    <row r="81" spans="2:14" s="3" customFormat="1" ht="24.95" outlineLevel="1">
      <c r="B81" s="140" t="s">
        <v>149</v>
      </c>
      <c r="C81" s="194" t="s">
        <v>150</v>
      </c>
      <c r="D81" s="142" t="s">
        <v>41</v>
      </c>
      <c r="E81" s="195">
        <v>1</v>
      </c>
      <c r="F81" s="112">
        <v>0</v>
      </c>
      <c r="G81" s="157">
        <f t="shared" si="5"/>
        <v>0</v>
      </c>
      <c r="H81" s="145"/>
      <c r="I81" s="145"/>
      <c r="J81" s="148"/>
      <c r="K81" s="28"/>
    </row>
    <row r="82" spans="2:14" s="3" customFormat="1" ht="24.95" outlineLevel="1">
      <c r="B82" s="140" t="s">
        <v>151</v>
      </c>
      <c r="C82" s="194" t="s">
        <v>152</v>
      </c>
      <c r="D82" s="142" t="s">
        <v>41</v>
      </c>
      <c r="E82" s="195">
        <v>1</v>
      </c>
      <c r="F82" s="112">
        <v>0</v>
      </c>
      <c r="G82" s="157">
        <f t="shared" si="5"/>
        <v>0</v>
      </c>
      <c r="H82" s="145"/>
      <c r="I82" s="145"/>
      <c r="J82" s="148"/>
      <c r="K82" s="28"/>
    </row>
    <row r="83" spans="2:14" s="3" customFormat="1" ht="24.95" outlineLevel="1">
      <c r="B83" s="140" t="s">
        <v>153</v>
      </c>
      <c r="C83" s="194" t="s">
        <v>154</v>
      </c>
      <c r="D83" s="142" t="s">
        <v>41</v>
      </c>
      <c r="E83" s="195">
        <v>1</v>
      </c>
      <c r="F83" s="112">
        <v>0</v>
      </c>
      <c r="G83" s="157">
        <f t="shared" si="5"/>
        <v>0</v>
      </c>
      <c r="H83" s="145"/>
      <c r="I83" s="145"/>
      <c r="J83" s="148"/>
      <c r="K83" s="28"/>
      <c r="M83" s="1"/>
    </row>
    <row r="84" spans="2:14" s="1" customFormat="1" ht="12.75" customHeight="1" outlineLevel="1">
      <c r="B84" s="189"/>
      <c r="C84" s="169" t="s">
        <v>155</v>
      </c>
      <c r="D84" s="170"/>
      <c r="E84" s="170"/>
      <c r="F84" s="170"/>
      <c r="G84" s="170"/>
      <c r="H84" s="170"/>
      <c r="I84" s="170"/>
      <c r="J84" s="172"/>
    </row>
    <row r="85" spans="2:14" s="3" customFormat="1" ht="51" customHeight="1" outlineLevel="1">
      <c r="B85" s="140" t="s">
        <v>156</v>
      </c>
      <c r="C85" s="141" t="s">
        <v>157</v>
      </c>
      <c r="D85" s="196" t="s">
        <v>24</v>
      </c>
      <c r="E85" s="197">
        <v>7.15</v>
      </c>
      <c r="F85" s="112">
        <v>0</v>
      </c>
      <c r="G85" s="157">
        <f>E85*F85</f>
        <v>0</v>
      </c>
      <c r="H85" s="145"/>
      <c r="I85" s="145"/>
      <c r="J85" s="148"/>
      <c r="K85" s="28"/>
      <c r="M85" s="24"/>
      <c r="N85" s="26"/>
    </row>
    <row r="86" spans="2:14" s="3" customFormat="1" ht="54.6" customHeight="1" outlineLevel="1">
      <c r="B86" s="140" t="s">
        <v>158</v>
      </c>
      <c r="C86" s="141" t="s">
        <v>159</v>
      </c>
      <c r="D86" s="196" t="s">
        <v>24</v>
      </c>
      <c r="E86" s="197">
        <v>7.15</v>
      </c>
      <c r="F86" s="112">
        <v>0</v>
      </c>
      <c r="G86" s="157">
        <f>E86*F86</f>
        <v>0</v>
      </c>
      <c r="H86" s="145"/>
      <c r="I86" s="145"/>
      <c r="J86" s="148"/>
      <c r="K86" s="28"/>
      <c r="N86" s="26"/>
    </row>
    <row r="87" spans="2:14" s="3" customFormat="1" ht="45.6" customHeight="1" outlineLevel="1">
      <c r="B87" s="140" t="s">
        <v>160</v>
      </c>
      <c r="C87" s="141" t="s">
        <v>161</v>
      </c>
      <c r="D87" s="196" t="s">
        <v>24</v>
      </c>
      <c r="E87" s="197">
        <v>5.4</v>
      </c>
      <c r="F87" s="112">
        <v>0</v>
      </c>
      <c r="G87" s="157">
        <f t="shared" ref="G87:G91" si="6">E87*F87</f>
        <v>0</v>
      </c>
      <c r="H87" s="145"/>
      <c r="I87" s="145"/>
      <c r="J87" s="148"/>
      <c r="K87" s="28"/>
      <c r="N87" s="26"/>
    </row>
    <row r="88" spans="2:14" s="3" customFormat="1" ht="53.1" customHeight="1" outlineLevel="1">
      <c r="B88" s="140" t="s">
        <v>162</v>
      </c>
      <c r="C88" s="141" t="s">
        <v>163</v>
      </c>
      <c r="D88" s="196" t="s">
        <v>24</v>
      </c>
      <c r="E88" s="197">
        <v>7.15</v>
      </c>
      <c r="F88" s="112">
        <v>0</v>
      </c>
      <c r="G88" s="157">
        <f t="shared" si="6"/>
        <v>0</v>
      </c>
      <c r="H88" s="145"/>
      <c r="I88" s="145"/>
      <c r="J88" s="148"/>
      <c r="K88" s="28"/>
      <c r="N88" s="26"/>
    </row>
    <row r="89" spans="2:14" s="3" customFormat="1" ht="50.1" outlineLevel="1">
      <c r="B89" s="140" t="s">
        <v>164</v>
      </c>
      <c r="C89" s="141" t="s">
        <v>165</v>
      </c>
      <c r="D89" s="196" t="s">
        <v>24</v>
      </c>
      <c r="E89" s="197">
        <v>7.14</v>
      </c>
      <c r="F89" s="112">
        <v>0</v>
      </c>
      <c r="G89" s="157">
        <f t="shared" si="6"/>
        <v>0</v>
      </c>
      <c r="H89" s="145"/>
      <c r="I89" s="145"/>
      <c r="J89" s="148"/>
      <c r="K89" s="28"/>
      <c r="N89" s="26"/>
    </row>
    <row r="90" spans="2:14" s="3" customFormat="1" ht="44.1" customHeight="1" outlineLevel="1">
      <c r="B90" s="140" t="s">
        <v>166</v>
      </c>
      <c r="C90" s="141" t="s">
        <v>167</v>
      </c>
      <c r="D90" s="196" t="s">
        <v>24</v>
      </c>
      <c r="E90" s="197">
        <v>5.52</v>
      </c>
      <c r="F90" s="112">
        <v>0</v>
      </c>
      <c r="G90" s="157">
        <f t="shared" si="6"/>
        <v>0</v>
      </c>
      <c r="H90" s="145"/>
      <c r="I90" s="145"/>
      <c r="J90" s="148"/>
      <c r="K90" s="28"/>
      <c r="N90" s="26"/>
    </row>
    <row r="91" spans="2:14" s="3" customFormat="1" ht="50.1" outlineLevel="1">
      <c r="B91" s="140" t="s">
        <v>168</v>
      </c>
      <c r="C91" s="141" t="s">
        <v>169</v>
      </c>
      <c r="D91" s="196" t="s">
        <v>24</v>
      </c>
      <c r="E91" s="197">
        <v>11.04</v>
      </c>
      <c r="F91" s="112">
        <v>0</v>
      </c>
      <c r="G91" s="157">
        <f t="shared" si="6"/>
        <v>0</v>
      </c>
      <c r="H91" s="145"/>
      <c r="I91" s="145"/>
      <c r="J91" s="148"/>
      <c r="K91" s="28"/>
      <c r="N91" s="26"/>
    </row>
    <row r="92" spans="2:14" s="1" customFormat="1" ht="12.75" customHeight="1" outlineLevel="1">
      <c r="B92" s="189"/>
      <c r="C92" s="169" t="s">
        <v>170</v>
      </c>
      <c r="D92" s="170"/>
      <c r="E92" s="170"/>
      <c r="F92" s="190"/>
      <c r="G92" s="170"/>
      <c r="H92" s="170"/>
      <c r="I92" s="170"/>
      <c r="J92" s="172"/>
      <c r="L92" s="3"/>
      <c r="M92" s="3"/>
    </row>
    <row r="93" spans="2:14" s="3" customFormat="1" ht="12.6" outlineLevel="1">
      <c r="B93" s="140" t="s">
        <v>171</v>
      </c>
      <c r="C93" s="194" t="s">
        <v>172</v>
      </c>
      <c r="D93" s="142" t="s">
        <v>27</v>
      </c>
      <c r="E93" s="195">
        <f>1.4+1.52+1.64+1.32</f>
        <v>5.88</v>
      </c>
      <c r="F93" s="112">
        <v>0</v>
      </c>
      <c r="G93" s="157">
        <f>E93*F93</f>
        <v>0</v>
      </c>
      <c r="H93" s="145"/>
      <c r="I93" s="145"/>
      <c r="J93" s="373"/>
      <c r="K93" s="23"/>
    </row>
    <row r="94" spans="2:14" s="3" customFormat="1" ht="14.65" customHeight="1" outlineLevel="2">
      <c r="B94" s="140" t="s">
        <v>173</v>
      </c>
      <c r="C94" s="141" t="s">
        <v>174</v>
      </c>
      <c r="D94" s="142" t="s">
        <v>27</v>
      </c>
      <c r="E94" s="143">
        <v>1.6500000000000001</v>
      </c>
      <c r="F94" s="111">
        <f>F93</f>
        <v>0</v>
      </c>
      <c r="G94" s="178">
        <f>E94*F94</f>
        <v>0</v>
      </c>
      <c r="H94" s="145"/>
      <c r="I94" s="145"/>
      <c r="J94" s="374"/>
      <c r="K94" s="1"/>
    </row>
    <row r="95" spans="2:14" s="3" customFormat="1" ht="26.25" customHeight="1" outlineLevel="1">
      <c r="B95" s="140" t="s">
        <v>175</v>
      </c>
      <c r="C95" s="198" t="s">
        <v>176</v>
      </c>
      <c r="D95" s="142" t="s">
        <v>24</v>
      </c>
      <c r="E95" s="195">
        <v>3.84</v>
      </c>
      <c r="F95" s="112">
        <v>0</v>
      </c>
      <c r="G95" s="157">
        <f>E95*F95</f>
        <v>0</v>
      </c>
      <c r="H95" s="145"/>
      <c r="I95" s="145"/>
      <c r="J95" s="375"/>
      <c r="K95" s="23"/>
    </row>
    <row r="96" spans="2:14" s="1" customFormat="1" ht="12.75" customHeight="1" outlineLevel="1">
      <c r="B96" s="189"/>
      <c r="C96" s="169" t="s">
        <v>177</v>
      </c>
      <c r="D96" s="170"/>
      <c r="E96" s="170"/>
      <c r="F96" s="170"/>
      <c r="G96" s="170"/>
      <c r="H96" s="170"/>
      <c r="I96" s="170"/>
      <c r="J96" s="172"/>
      <c r="L96" s="3"/>
      <c r="M96" s="3"/>
    </row>
    <row r="97" spans="2:14" s="3" customFormat="1" ht="24.95" outlineLevel="1">
      <c r="B97" s="140" t="s">
        <v>178</v>
      </c>
      <c r="C97" s="198" t="s">
        <v>179</v>
      </c>
      <c r="D97" s="142" t="s">
        <v>41</v>
      </c>
      <c r="E97" s="195">
        <v>1</v>
      </c>
      <c r="F97" s="112">
        <v>0</v>
      </c>
      <c r="G97" s="157">
        <f>E97*F97</f>
        <v>0</v>
      </c>
      <c r="H97" s="145"/>
      <c r="I97" s="145"/>
      <c r="J97" s="199"/>
      <c r="K97" s="23"/>
    </row>
    <row r="98" spans="2:14" s="1" customFormat="1" ht="12.75" customHeight="1" outlineLevel="1">
      <c r="B98" s="189"/>
      <c r="C98" s="169" t="s">
        <v>180</v>
      </c>
      <c r="D98" s="170"/>
      <c r="E98" s="170"/>
      <c r="F98" s="170"/>
      <c r="G98" s="170"/>
      <c r="H98" s="170"/>
      <c r="I98" s="170"/>
      <c r="J98" s="172"/>
      <c r="L98" s="3"/>
      <c r="M98" s="3"/>
    </row>
    <row r="99" spans="2:14" s="3" customFormat="1" ht="12.6" outlineLevel="1">
      <c r="B99" s="140" t="s">
        <v>181</v>
      </c>
      <c r="C99" s="194" t="s">
        <v>182</v>
      </c>
      <c r="D99" s="142" t="s">
        <v>41</v>
      </c>
      <c r="E99" s="195">
        <v>1</v>
      </c>
      <c r="F99" s="112">
        <v>0</v>
      </c>
      <c r="G99" s="157">
        <f>E99*F99</f>
        <v>0</v>
      </c>
      <c r="H99" s="145"/>
      <c r="I99" s="145"/>
      <c r="J99" s="200"/>
      <c r="K99" s="23"/>
    </row>
    <row r="100" spans="2:14" s="1" customFormat="1" ht="19.899999999999999" customHeight="1">
      <c r="B100" s="188">
        <v>6</v>
      </c>
      <c r="C100" s="201" t="s">
        <v>183</v>
      </c>
      <c r="D100" s="202"/>
      <c r="E100" s="202"/>
      <c r="F100" s="202"/>
      <c r="G100" s="202"/>
      <c r="H100" s="136">
        <f>SUM(G101)</f>
        <v>0</v>
      </c>
      <c r="I100" s="203"/>
      <c r="J100" s="150"/>
      <c r="K100" s="24"/>
      <c r="L100" s="3"/>
      <c r="M100" s="3"/>
    </row>
    <row r="101" spans="2:14" s="3" customFormat="1" ht="12.6" outlineLevel="1">
      <c r="B101" s="140" t="s">
        <v>184</v>
      </c>
      <c r="C101" s="194" t="s">
        <v>185</v>
      </c>
      <c r="D101" s="142" t="s">
        <v>41</v>
      </c>
      <c r="E101" s="195">
        <v>1</v>
      </c>
      <c r="F101" s="112">
        <v>0</v>
      </c>
      <c r="G101" s="157">
        <f>E101*F101</f>
        <v>0</v>
      </c>
      <c r="H101" s="145"/>
      <c r="I101" s="145"/>
      <c r="J101" s="148"/>
      <c r="K101" s="23"/>
    </row>
    <row r="102" spans="2:14" s="1" customFormat="1" ht="19.899999999999999" customHeight="1">
      <c r="B102" s="188">
        <v>7</v>
      </c>
      <c r="C102" s="201" t="s">
        <v>186</v>
      </c>
      <c r="D102" s="202"/>
      <c r="E102" s="202"/>
      <c r="F102" s="202"/>
      <c r="G102" s="202"/>
      <c r="H102" s="136">
        <f>SUM(G103:G107)</f>
        <v>0</v>
      </c>
      <c r="I102" s="149"/>
      <c r="J102" s="150"/>
      <c r="K102" s="24"/>
    </row>
    <row r="103" spans="2:14" s="3" customFormat="1" ht="12.75" customHeight="1" outlineLevel="1">
      <c r="B103" s="193"/>
      <c r="C103" s="152" t="s">
        <v>187</v>
      </c>
      <c r="D103" s="153"/>
      <c r="E103" s="153"/>
      <c r="F103" s="153"/>
      <c r="G103" s="153"/>
      <c r="H103" s="153"/>
      <c r="I103" s="153"/>
      <c r="J103" s="154"/>
      <c r="K103" s="1"/>
    </row>
    <row r="104" spans="2:14" s="3" customFormat="1" ht="24.95" outlineLevel="2">
      <c r="B104" s="140" t="s">
        <v>188</v>
      </c>
      <c r="C104" s="141" t="s">
        <v>189</v>
      </c>
      <c r="D104" s="142" t="s">
        <v>24</v>
      </c>
      <c r="E104" s="143">
        <f>83.59+(32*3)+(22*3)+86+17</f>
        <v>348.59000000000003</v>
      </c>
      <c r="F104" s="111">
        <v>0</v>
      </c>
      <c r="G104" s="178">
        <f t="shared" ref="G104:G105" si="7">E104*F104</f>
        <v>0</v>
      </c>
      <c r="H104" s="145"/>
      <c r="I104" s="146"/>
      <c r="J104" s="148"/>
      <c r="K104" s="1"/>
    </row>
    <row r="105" spans="2:14" s="3" customFormat="1" ht="24.95" outlineLevel="2">
      <c r="B105" s="140" t="s">
        <v>190</v>
      </c>
      <c r="C105" s="141" t="s">
        <v>191</v>
      </c>
      <c r="D105" s="142" t="s">
        <v>24</v>
      </c>
      <c r="E105" s="143">
        <v>102</v>
      </c>
      <c r="F105" s="111">
        <v>0</v>
      </c>
      <c r="G105" s="178">
        <f t="shared" si="7"/>
        <v>0</v>
      </c>
      <c r="H105" s="145"/>
      <c r="I105" s="145"/>
      <c r="J105" s="148"/>
      <c r="K105" s="1"/>
    </row>
    <row r="106" spans="2:14" s="3" customFormat="1" ht="18.75" customHeight="1" outlineLevel="1">
      <c r="B106" s="140" t="s">
        <v>192</v>
      </c>
      <c r="C106" s="141" t="s">
        <v>193</v>
      </c>
      <c r="D106" s="142" t="s">
        <v>27</v>
      </c>
      <c r="E106" s="204">
        <v>45</v>
      </c>
      <c r="F106" s="111">
        <v>0</v>
      </c>
      <c r="G106" s="178">
        <f>E106*F106</f>
        <v>0</v>
      </c>
      <c r="H106" s="145"/>
      <c r="I106" s="145"/>
      <c r="J106" s="200"/>
      <c r="K106" s="23"/>
      <c r="L106" s="25"/>
      <c r="M106" s="25"/>
      <c r="N106" s="26"/>
    </row>
    <row r="107" spans="2:14" s="3" customFormat="1" ht="27.6" customHeight="1" outlineLevel="1">
      <c r="B107" s="140" t="s">
        <v>194</v>
      </c>
      <c r="C107" s="141" t="s">
        <v>195</v>
      </c>
      <c r="D107" s="142" t="s">
        <v>27</v>
      </c>
      <c r="E107" s="204">
        <v>62.400000000000006</v>
      </c>
      <c r="F107" s="111">
        <v>0</v>
      </c>
      <c r="G107" s="178">
        <f>E107*F107</f>
        <v>0</v>
      </c>
      <c r="H107" s="145"/>
      <c r="I107" s="145"/>
      <c r="J107" s="200"/>
      <c r="K107" s="23"/>
      <c r="L107" s="25"/>
      <c r="M107" s="25"/>
      <c r="N107" s="26"/>
    </row>
    <row r="108" spans="2:14" s="1" customFormat="1" ht="19.5" customHeight="1">
      <c r="B108" s="188">
        <v>8</v>
      </c>
      <c r="C108" s="135" t="s">
        <v>196</v>
      </c>
      <c r="D108" s="205"/>
      <c r="E108" s="205"/>
      <c r="F108" s="205"/>
      <c r="G108" s="205"/>
      <c r="H108" s="136">
        <f>SUM(G110:G170)</f>
        <v>0</v>
      </c>
      <c r="I108" s="149"/>
      <c r="J108" s="174"/>
    </row>
    <row r="109" spans="2:14" s="3" customFormat="1" ht="12.75" customHeight="1" outlineLevel="1">
      <c r="B109" s="193"/>
      <c r="C109" s="169" t="s">
        <v>197</v>
      </c>
      <c r="D109" s="170"/>
      <c r="E109" s="170"/>
      <c r="F109" s="170"/>
      <c r="G109" s="170"/>
      <c r="H109" s="170"/>
      <c r="I109" s="170"/>
      <c r="J109" s="172"/>
      <c r="K109" s="1"/>
    </row>
    <row r="110" spans="2:14" s="3" customFormat="1" ht="12.6" outlineLevel="2">
      <c r="B110" s="140" t="s">
        <v>198</v>
      </c>
      <c r="C110" s="141" t="s">
        <v>199</v>
      </c>
      <c r="D110" s="142" t="s">
        <v>27</v>
      </c>
      <c r="E110" s="143">
        <v>18</v>
      </c>
      <c r="F110" s="111">
        <v>0</v>
      </c>
      <c r="G110" s="178">
        <f t="shared" ref="G110:G137" si="8">E110*F110</f>
        <v>0</v>
      </c>
      <c r="H110" s="145"/>
      <c r="I110" s="146"/>
      <c r="J110" s="147"/>
      <c r="K110" s="1"/>
    </row>
    <row r="111" spans="2:14" s="3" customFormat="1" ht="12.6" outlineLevel="2">
      <c r="B111" s="140" t="s">
        <v>200</v>
      </c>
      <c r="C111" s="141" t="s">
        <v>201</v>
      </c>
      <c r="D111" s="142" t="s">
        <v>27</v>
      </c>
      <c r="E111" s="143">
        <v>24</v>
      </c>
      <c r="F111" s="111">
        <v>0</v>
      </c>
      <c r="G111" s="178">
        <f t="shared" si="8"/>
        <v>0</v>
      </c>
      <c r="H111" s="145"/>
      <c r="I111" s="146"/>
      <c r="J111" s="147"/>
      <c r="K111" s="1"/>
    </row>
    <row r="112" spans="2:14" s="3" customFormat="1" ht="12.6" outlineLevel="2">
      <c r="B112" s="140" t="s">
        <v>202</v>
      </c>
      <c r="C112" s="141" t="s">
        <v>203</v>
      </c>
      <c r="D112" s="142" t="s">
        <v>27</v>
      </c>
      <c r="E112" s="143">
        <v>45</v>
      </c>
      <c r="F112" s="111">
        <v>0</v>
      </c>
      <c r="G112" s="178">
        <f t="shared" si="8"/>
        <v>0</v>
      </c>
      <c r="H112" s="145"/>
      <c r="I112" s="146"/>
      <c r="J112" s="147"/>
      <c r="K112" s="1"/>
    </row>
    <row r="113" spans="2:11" s="3" customFormat="1" ht="12.6" outlineLevel="2">
      <c r="B113" s="140" t="s">
        <v>204</v>
      </c>
      <c r="C113" s="141" t="s">
        <v>205</v>
      </c>
      <c r="D113" s="142" t="s">
        <v>41</v>
      </c>
      <c r="E113" s="143">
        <v>5</v>
      </c>
      <c r="F113" s="111">
        <v>0</v>
      </c>
      <c r="G113" s="178">
        <f t="shared" si="8"/>
        <v>0</v>
      </c>
      <c r="H113" s="145"/>
      <c r="I113" s="146"/>
      <c r="J113" s="147"/>
      <c r="K113" s="1"/>
    </row>
    <row r="114" spans="2:11" s="3" customFormat="1" ht="12.75" customHeight="1" outlineLevel="1">
      <c r="B114" s="193"/>
      <c r="C114" s="169" t="s">
        <v>206</v>
      </c>
      <c r="D114" s="170"/>
      <c r="E114" s="170"/>
      <c r="F114" s="170"/>
      <c r="G114" s="170"/>
      <c r="H114" s="170"/>
      <c r="I114" s="170"/>
      <c r="J114" s="172"/>
      <c r="K114" s="1"/>
    </row>
    <row r="115" spans="2:11" s="1" customFormat="1" ht="12.6" outlineLevel="1">
      <c r="B115" s="140" t="s">
        <v>207</v>
      </c>
      <c r="C115" s="206" t="s">
        <v>208</v>
      </c>
      <c r="D115" s="142" t="s">
        <v>41</v>
      </c>
      <c r="E115" s="162">
        <v>7</v>
      </c>
      <c r="F115" s="113">
        <v>0</v>
      </c>
      <c r="G115" s="178">
        <f t="shared" si="8"/>
        <v>0</v>
      </c>
      <c r="H115" s="145"/>
      <c r="I115" s="146"/>
      <c r="J115" s="147"/>
      <c r="K115" s="23"/>
    </row>
    <row r="116" spans="2:11" s="1" customFormat="1" ht="12.6" outlineLevel="1">
      <c r="B116" s="140" t="s">
        <v>209</v>
      </c>
      <c r="C116" s="206" t="s">
        <v>210</v>
      </c>
      <c r="D116" s="142" t="s">
        <v>41</v>
      </c>
      <c r="E116" s="162">
        <v>5</v>
      </c>
      <c r="F116" s="113">
        <v>0</v>
      </c>
      <c r="G116" s="178">
        <f t="shared" si="8"/>
        <v>0</v>
      </c>
      <c r="H116" s="145"/>
      <c r="I116" s="146"/>
      <c r="J116" s="147"/>
      <c r="K116" s="23"/>
    </row>
    <row r="117" spans="2:11" s="1" customFormat="1" ht="12.6" outlineLevel="1">
      <c r="B117" s="140" t="s">
        <v>211</v>
      </c>
      <c r="C117" s="206" t="s">
        <v>212</v>
      </c>
      <c r="D117" s="142" t="s">
        <v>41</v>
      </c>
      <c r="E117" s="162">
        <v>4</v>
      </c>
      <c r="F117" s="113">
        <v>0</v>
      </c>
      <c r="G117" s="178">
        <f t="shared" si="8"/>
        <v>0</v>
      </c>
      <c r="H117" s="145"/>
      <c r="I117" s="146"/>
      <c r="J117" s="147"/>
      <c r="K117" s="23"/>
    </row>
    <row r="118" spans="2:11" s="3" customFormat="1" ht="12.75" customHeight="1" outlineLevel="1">
      <c r="B118" s="193"/>
      <c r="C118" s="169" t="s">
        <v>213</v>
      </c>
      <c r="D118" s="170"/>
      <c r="E118" s="170"/>
      <c r="F118" s="170"/>
      <c r="G118" s="170"/>
      <c r="H118" s="170"/>
      <c r="I118" s="170"/>
      <c r="J118" s="172"/>
      <c r="K118" s="1"/>
    </row>
    <row r="119" spans="2:11" s="1" customFormat="1" ht="12.6" outlineLevel="1">
      <c r="B119" s="140" t="s">
        <v>214</v>
      </c>
      <c r="C119" s="206" t="s">
        <v>215</v>
      </c>
      <c r="D119" s="142" t="s">
        <v>216</v>
      </c>
      <c r="E119" s="162">
        <v>20</v>
      </c>
      <c r="F119" s="113">
        <v>0</v>
      </c>
      <c r="G119" s="178">
        <f t="shared" si="8"/>
        <v>0</v>
      </c>
      <c r="H119" s="145"/>
      <c r="I119" s="146"/>
      <c r="J119" s="147"/>
      <c r="K119" s="23"/>
    </row>
    <row r="120" spans="2:11" s="1" customFormat="1" ht="12.6" outlineLevel="1">
      <c r="B120" s="140" t="s">
        <v>217</v>
      </c>
      <c r="C120" s="206" t="s">
        <v>218</v>
      </c>
      <c r="D120" s="142" t="s">
        <v>216</v>
      </c>
      <c r="E120" s="162">
        <v>40</v>
      </c>
      <c r="F120" s="113">
        <v>0</v>
      </c>
      <c r="G120" s="178">
        <f t="shared" si="8"/>
        <v>0</v>
      </c>
      <c r="H120" s="145"/>
      <c r="I120" s="146"/>
      <c r="J120" s="376"/>
      <c r="K120" s="23"/>
    </row>
    <row r="121" spans="2:11" s="1" customFormat="1" ht="14.65" customHeight="1" outlineLevel="1">
      <c r="B121" s="140" t="s">
        <v>219</v>
      </c>
      <c r="C121" s="206" t="s">
        <v>220</v>
      </c>
      <c r="D121" s="142" t="s">
        <v>216</v>
      </c>
      <c r="E121" s="162">
        <v>22</v>
      </c>
      <c r="F121" s="113">
        <v>0</v>
      </c>
      <c r="G121" s="178">
        <f t="shared" si="8"/>
        <v>0</v>
      </c>
      <c r="H121" s="145"/>
      <c r="I121" s="146"/>
      <c r="J121" s="374"/>
      <c r="K121" s="23"/>
    </row>
    <row r="122" spans="2:11" s="1" customFormat="1" ht="14.65" customHeight="1" outlineLevel="1">
      <c r="B122" s="140" t="s">
        <v>221</v>
      </c>
      <c r="C122" s="206" t="s">
        <v>222</v>
      </c>
      <c r="D122" s="142" t="s">
        <v>216</v>
      </c>
      <c r="E122" s="162">
        <v>17</v>
      </c>
      <c r="F122" s="113">
        <v>0</v>
      </c>
      <c r="G122" s="178">
        <f t="shared" si="8"/>
        <v>0</v>
      </c>
      <c r="H122" s="145"/>
      <c r="I122" s="146"/>
      <c r="J122" s="374"/>
      <c r="K122" s="23"/>
    </row>
    <row r="123" spans="2:11" s="1" customFormat="1" ht="12.6" outlineLevel="1">
      <c r="B123" s="140" t="s">
        <v>223</v>
      </c>
      <c r="C123" s="206" t="s">
        <v>224</v>
      </c>
      <c r="D123" s="142" t="s">
        <v>41</v>
      </c>
      <c r="E123" s="162">
        <v>2</v>
      </c>
      <c r="F123" s="113">
        <v>0</v>
      </c>
      <c r="G123" s="144">
        <f t="shared" si="8"/>
        <v>0</v>
      </c>
      <c r="H123" s="145"/>
      <c r="I123" s="146"/>
      <c r="J123" s="147"/>
      <c r="K123" s="28"/>
    </row>
    <row r="124" spans="2:11" s="1" customFormat="1" ht="12.6" outlineLevel="1">
      <c r="B124" s="140" t="s">
        <v>225</v>
      </c>
      <c r="C124" s="206" t="s">
        <v>226</v>
      </c>
      <c r="D124" s="142" t="s">
        <v>41</v>
      </c>
      <c r="E124" s="162">
        <v>2</v>
      </c>
      <c r="F124" s="113">
        <v>0</v>
      </c>
      <c r="G124" s="144">
        <f t="shared" si="8"/>
        <v>0</v>
      </c>
      <c r="H124" s="145"/>
      <c r="I124" s="146"/>
      <c r="J124" s="147"/>
      <c r="K124" s="28"/>
    </row>
    <row r="125" spans="2:11" s="1" customFormat="1" ht="12.6" outlineLevel="1">
      <c r="B125" s="140" t="s">
        <v>227</v>
      </c>
      <c r="C125" s="206" t="s">
        <v>228</v>
      </c>
      <c r="D125" s="142" t="s">
        <v>41</v>
      </c>
      <c r="E125" s="162">
        <v>10</v>
      </c>
      <c r="F125" s="113">
        <v>0</v>
      </c>
      <c r="G125" s="144">
        <f t="shared" si="8"/>
        <v>0</v>
      </c>
      <c r="H125" s="145"/>
      <c r="I125" s="146"/>
      <c r="J125" s="376"/>
      <c r="K125" s="28"/>
    </row>
    <row r="126" spans="2:11" s="1" customFormat="1" ht="14.65" customHeight="1" outlineLevel="1">
      <c r="B126" s="140" t="s">
        <v>229</v>
      </c>
      <c r="C126" s="206" t="s">
        <v>230</v>
      </c>
      <c r="D126" s="142" t="s">
        <v>41</v>
      </c>
      <c r="E126" s="162">
        <v>12</v>
      </c>
      <c r="F126" s="113">
        <v>0</v>
      </c>
      <c r="G126" s="144">
        <f t="shared" si="8"/>
        <v>0</v>
      </c>
      <c r="H126" s="145"/>
      <c r="I126" s="146"/>
      <c r="J126" s="374"/>
      <c r="K126" s="28"/>
    </row>
    <row r="127" spans="2:11" s="1" customFormat="1" ht="14.65" customHeight="1" outlineLevel="1">
      <c r="B127" s="140" t="s">
        <v>231</v>
      </c>
      <c r="C127" s="206" t="s">
        <v>232</v>
      </c>
      <c r="D127" s="142" t="s">
        <v>41</v>
      </c>
      <c r="E127" s="162">
        <v>4</v>
      </c>
      <c r="F127" s="113">
        <v>0</v>
      </c>
      <c r="G127" s="144">
        <f t="shared" si="8"/>
        <v>0</v>
      </c>
      <c r="H127" s="145"/>
      <c r="I127" s="146"/>
      <c r="J127" s="377"/>
      <c r="K127" s="28"/>
    </row>
    <row r="128" spans="2:11" s="1" customFormat="1" ht="12.6" outlineLevel="1">
      <c r="B128" s="140" t="s">
        <v>233</v>
      </c>
      <c r="C128" s="206" t="s">
        <v>234</v>
      </c>
      <c r="D128" s="142" t="s">
        <v>41</v>
      </c>
      <c r="E128" s="162">
        <v>3</v>
      </c>
      <c r="F128" s="113">
        <v>0</v>
      </c>
      <c r="G128" s="144">
        <f t="shared" si="8"/>
        <v>0</v>
      </c>
      <c r="H128" s="145"/>
      <c r="I128" s="146"/>
      <c r="J128" s="147"/>
      <c r="K128" s="28"/>
    </row>
    <row r="129" spans="2:12" s="1" customFormat="1" ht="12.6" outlineLevel="1">
      <c r="B129" s="140" t="s">
        <v>235</v>
      </c>
      <c r="C129" s="206" t="s">
        <v>236</v>
      </c>
      <c r="D129" s="142" t="s">
        <v>41</v>
      </c>
      <c r="E129" s="162">
        <v>1</v>
      </c>
      <c r="F129" s="113">
        <v>0</v>
      </c>
      <c r="G129" s="144">
        <f t="shared" si="8"/>
        <v>0</v>
      </c>
      <c r="H129" s="145"/>
      <c r="I129" s="146"/>
      <c r="J129" s="147"/>
      <c r="K129" s="28"/>
    </row>
    <row r="130" spans="2:12" s="1" customFormat="1" ht="14.65" customHeight="1" outlineLevel="1">
      <c r="B130" s="140" t="s">
        <v>237</v>
      </c>
      <c r="C130" s="206" t="s">
        <v>238</v>
      </c>
      <c r="D130" s="142" t="s">
        <v>41</v>
      </c>
      <c r="E130" s="162">
        <v>4</v>
      </c>
      <c r="F130" s="113">
        <v>0</v>
      </c>
      <c r="G130" s="144">
        <f t="shared" si="8"/>
        <v>0</v>
      </c>
      <c r="H130" s="145"/>
      <c r="I130" s="146"/>
      <c r="J130" s="185"/>
      <c r="K130" s="28"/>
    </row>
    <row r="131" spans="2:12" s="1" customFormat="1" ht="14.65" customHeight="1" outlineLevel="1">
      <c r="B131" s="140" t="s">
        <v>239</v>
      </c>
      <c r="C131" s="206" t="s">
        <v>240</v>
      </c>
      <c r="D131" s="142" t="s">
        <v>41</v>
      </c>
      <c r="E131" s="162">
        <v>3</v>
      </c>
      <c r="F131" s="113">
        <v>0</v>
      </c>
      <c r="G131" s="144">
        <f t="shared" si="8"/>
        <v>0</v>
      </c>
      <c r="H131" s="145"/>
      <c r="I131" s="146"/>
      <c r="J131" s="185"/>
      <c r="K131" s="28"/>
    </row>
    <row r="132" spans="2:12" s="1" customFormat="1" ht="14.65" customHeight="1" outlineLevel="1">
      <c r="B132" s="140" t="s">
        <v>241</v>
      </c>
      <c r="C132" s="206" t="s">
        <v>242</v>
      </c>
      <c r="D132" s="142" t="s">
        <v>41</v>
      </c>
      <c r="E132" s="162">
        <v>1</v>
      </c>
      <c r="F132" s="113">
        <v>0</v>
      </c>
      <c r="G132" s="144">
        <f t="shared" si="8"/>
        <v>0</v>
      </c>
      <c r="H132" s="145"/>
      <c r="I132" s="146"/>
      <c r="J132" s="185"/>
      <c r="K132" s="28"/>
    </row>
    <row r="133" spans="2:12" s="1" customFormat="1" ht="14.65" customHeight="1" outlineLevel="1">
      <c r="B133" s="140" t="s">
        <v>243</v>
      </c>
      <c r="C133" s="207" t="s">
        <v>244</v>
      </c>
      <c r="D133" s="142" t="s">
        <v>41</v>
      </c>
      <c r="E133" s="162">
        <v>5</v>
      </c>
      <c r="F133" s="113">
        <v>0</v>
      </c>
      <c r="G133" s="144">
        <f t="shared" si="8"/>
        <v>0</v>
      </c>
      <c r="H133" s="145"/>
      <c r="I133" s="146"/>
      <c r="J133" s="148"/>
      <c r="K133" s="28"/>
    </row>
    <row r="134" spans="2:12" s="1" customFormat="1" ht="12.6" outlineLevel="1">
      <c r="B134" s="140" t="s">
        <v>245</v>
      </c>
      <c r="C134" s="207" t="s">
        <v>246</v>
      </c>
      <c r="D134" s="142" t="s">
        <v>41</v>
      </c>
      <c r="E134" s="162">
        <v>1</v>
      </c>
      <c r="F134" s="113">
        <v>0</v>
      </c>
      <c r="G134" s="144">
        <f t="shared" si="8"/>
        <v>0</v>
      </c>
      <c r="H134" s="145"/>
      <c r="I134" s="146"/>
      <c r="J134" s="148"/>
    </row>
    <row r="135" spans="2:12" s="1" customFormat="1" ht="12.6" outlineLevel="1">
      <c r="B135" s="140" t="s">
        <v>247</v>
      </c>
      <c r="C135" s="207" t="s">
        <v>248</v>
      </c>
      <c r="D135" s="142" t="s">
        <v>41</v>
      </c>
      <c r="E135" s="162">
        <v>2</v>
      </c>
      <c r="F135" s="113">
        <v>0</v>
      </c>
      <c r="G135" s="144">
        <f t="shared" si="8"/>
        <v>0</v>
      </c>
      <c r="H135" s="145"/>
      <c r="I135" s="146"/>
      <c r="J135" s="148"/>
    </row>
    <row r="136" spans="2:12" s="1" customFormat="1" ht="12.6" outlineLevel="1">
      <c r="B136" s="140" t="s">
        <v>249</v>
      </c>
      <c r="C136" s="206" t="s">
        <v>250</v>
      </c>
      <c r="D136" s="142" t="s">
        <v>41</v>
      </c>
      <c r="E136" s="162">
        <v>11</v>
      </c>
      <c r="F136" s="113">
        <v>0</v>
      </c>
      <c r="G136" s="178">
        <f t="shared" si="8"/>
        <v>0</v>
      </c>
      <c r="H136" s="145"/>
      <c r="I136" s="146"/>
      <c r="J136" s="147"/>
      <c r="K136" s="23"/>
    </row>
    <row r="137" spans="2:12" s="1" customFormat="1" ht="12.6" outlineLevel="1">
      <c r="B137" s="140" t="s">
        <v>251</v>
      </c>
      <c r="C137" s="206" t="s">
        <v>252</v>
      </c>
      <c r="D137" s="142" t="s">
        <v>27</v>
      </c>
      <c r="E137" s="162">
        <v>10</v>
      </c>
      <c r="F137" s="113">
        <v>0</v>
      </c>
      <c r="G137" s="178">
        <f t="shared" si="8"/>
        <v>0</v>
      </c>
      <c r="H137" s="145"/>
      <c r="I137" s="146"/>
      <c r="J137" s="147"/>
      <c r="K137" s="23"/>
    </row>
    <row r="138" spans="2:12" s="1" customFormat="1" ht="12.75" customHeight="1" outlineLevel="1">
      <c r="B138" s="189"/>
      <c r="C138" s="169" t="s">
        <v>253</v>
      </c>
      <c r="D138" s="170"/>
      <c r="E138" s="170"/>
      <c r="F138" s="170"/>
      <c r="G138" s="170"/>
      <c r="H138" s="170"/>
      <c r="I138" s="170"/>
      <c r="J138" s="172"/>
    </row>
    <row r="139" spans="2:12" s="1" customFormat="1" ht="12.6" outlineLevel="1">
      <c r="B139" s="142" t="s">
        <v>254</v>
      </c>
      <c r="C139" s="207" t="s">
        <v>255</v>
      </c>
      <c r="D139" s="142" t="s">
        <v>41</v>
      </c>
      <c r="E139" s="162">
        <v>2</v>
      </c>
      <c r="F139" s="113">
        <v>0</v>
      </c>
      <c r="G139" s="144">
        <f>E139*F139</f>
        <v>0</v>
      </c>
      <c r="H139" s="145"/>
      <c r="I139" s="146"/>
      <c r="J139" s="148"/>
    </row>
    <row r="140" spans="2:12" s="1" customFormat="1" ht="12.6" outlineLevel="1">
      <c r="B140" s="142" t="s">
        <v>256</v>
      </c>
      <c r="C140" s="207" t="s">
        <v>257</v>
      </c>
      <c r="D140" s="142" t="s">
        <v>41</v>
      </c>
      <c r="E140" s="162">
        <v>2</v>
      </c>
      <c r="F140" s="113">
        <v>0</v>
      </c>
      <c r="G140" s="178">
        <f>E140*F140</f>
        <v>0</v>
      </c>
      <c r="H140" s="145"/>
      <c r="I140" s="146"/>
      <c r="J140" s="208"/>
    </row>
    <row r="141" spans="2:12" s="1" customFormat="1" ht="12.6" outlineLevel="1">
      <c r="B141" s="142" t="s">
        <v>258</v>
      </c>
      <c r="C141" s="207" t="s">
        <v>259</v>
      </c>
      <c r="D141" s="142" t="s">
        <v>41</v>
      </c>
      <c r="E141" s="162">
        <v>4</v>
      </c>
      <c r="F141" s="113">
        <v>0</v>
      </c>
      <c r="G141" s="178">
        <f>E141*F141</f>
        <v>0</v>
      </c>
      <c r="H141" s="145"/>
      <c r="I141" s="146"/>
      <c r="J141" s="148"/>
      <c r="K141" s="23"/>
      <c r="L141" s="27"/>
    </row>
    <row r="142" spans="2:12" s="1" customFormat="1" ht="12.6" outlineLevel="1">
      <c r="B142" s="142" t="s">
        <v>260</v>
      </c>
      <c r="C142" s="207" t="s">
        <v>261</v>
      </c>
      <c r="D142" s="142" t="s">
        <v>41</v>
      </c>
      <c r="E142" s="162">
        <v>6</v>
      </c>
      <c r="F142" s="113">
        <v>0</v>
      </c>
      <c r="G142" s="178">
        <f>E142*F142</f>
        <v>0</v>
      </c>
      <c r="H142" s="145"/>
      <c r="I142" s="146"/>
      <c r="J142" s="148"/>
      <c r="K142" s="23"/>
      <c r="L142" s="27"/>
    </row>
    <row r="143" spans="2:12" s="1" customFormat="1" ht="12.75" customHeight="1" outlineLevel="1">
      <c r="B143" s="189"/>
      <c r="C143" s="169" t="s">
        <v>262</v>
      </c>
      <c r="D143" s="170"/>
      <c r="E143" s="170"/>
      <c r="F143" s="170"/>
      <c r="G143" s="170"/>
      <c r="H143" s="190"/>
      <c r="I143" s="170"/>
      <c r="J143" s="172"/>
    </row>
    <row r="144" spans="2:12" s="1" customFormat="1" ht="12.75" customHeight="1" outlineLevel="1">
      <c r="B144" s="140" t="s">
        <v>263</v>
      </c>
      <c r="C144" s="209" t="s">
        <v>264</v>
      </c>
      <c r="D144" s="142" t="s">
        <v>41</v>
      </c>
      <c r="E144" s="210">
        <v>5</v>
      </c>
      <c r="F144" s="114">
        <v>0</v>
      </c>
      <c r="G144" s="211">
        <f t="shared" ref="G144:G151" si="9">E144*F144</f>
        <v>0</v>
      </c>
      <c r="H144" s="145"/>
      <c r="I144" s="212"/>
      <c r="J144" s="148"/>
    </row>
    <row r="145" spans="2:12" s="1" customFormat="1" ht="12.75" customHeight="1" outlineLevel="1">
      <c r="B145" s="140" t="s">
        <v>265</v>
      </c>
      <c r="C145" s="141" t="s">
        <v>266</v>
      </c>
      <c r="D145" s="142" t="s">
        <v>41</v>
      </c>
      <c r="E145" s="162">
        <v>2</v>
      </c>
      <c r="F145" s="115">
        <v>0</v>
      </c>
      <c r="G145" s="178">
        <f t="shared" si="9"/>
        <v>0</v>
      </c>
      <c r="H145" s="145"/>
      <c r="I145" s="146"/>
      <c r="J145" s="148"/>
      <c r="K145" s="23"/>
    </row>
    <row r="146" spans="2:12" s="1" customFormat="1" ht="12.6" outlineLevel="1">
      <c r="B146" s="140" t="s">
        <v>267</v>
      </c>
      <c r="C146" s="141" t="s">
        <v>268</v>
      </c>
      <c r="D146" s="142" t="s">
        <v>41</v>
      </c>
      <c r="E146" s="162">
        <v>5</v>
      </c>
      <c r="F146" s="113">
        <v>0</v>
      </c>
      <c r="G146" s="178">
        <f t="shared" si="9"/>
        <v>0</v>
      </c>
      <c r="H146" s="145"/>
      <c r="I146" s="213"/>
      <c r="J146" s="148"/>
      <c r="L146" s="27"/>
    </row>
    <row r="147" spans="2:12" s="1" customFormat="1" ht="12.6" outlineLevel="1">
      <c r="B147" s="140" t="s">
        <v>269</v>
      </c>
      <c r="C147" s="141" t="s">
        <v>270</v>
      </c>
      <c r="D147" s="142" t="s">
        <v>41</v>
      </c>
      <c r="E147" s="162">
        <v>1</v>
      </c>
      <c r="F147" s="113">
        <v>0</v>
      </c>
      <c r="G147" s="178">
        <f t="shared" si="9"/>
        <v>0</v>
      </c>
      <c r="H147" s="145"/>
      <c r="I147" s="213"/>
      <c r="J147" s="148"/>
      <c r="L147" s="27"/>
    </row>
    <row r="148" spans="2:12" s="1" customFormat="1" ht="12.6" outlineLevel="1">
      <c r="B148" s="140" t="s">
        <v>271</v>
      </c>
      <c r="C148" s="141" t="s">
        <v>272</v>
      </c>
      <c r="D148" s="142" t="s">
        <v>41</v>
      </c>
      <c r="E148" s="162">
        <v>2</v>
      </c>
      <c r="F148" s="113">
        <v>0</v>
      </c>
      <c r="G148" s="178">
        <f t="shared" si="9"/>
        <v>0</v>
      </c>
      <c r="H148" s="145"/>
      <c r="I148" s="213"/>
      <c r="J148" s="148"/>
      <c r="K148" s="23"/>
      <c r="L148" s="27"/>
    </row>
    <row r="149" spans="2:12" s="1" customFormat="1" ht="12.6" outlineLevel="1">
      <c r="B149" s="140" t="s">
        <v>273</v>
      </c>
      <c r="C149" s="141" t="s">
        <v>274</v>
      </c>
      <c r="D149" s="142" t="s">
        <v>41</v>
      </c>
      <c r="E149" s="162">
        <v>3</v>
      </c>
      <c r="F149" s="113">
        <v>0</v>
      </c>
      <c r="G149" s="178">
        <f t="shared" si="9"/>
        <v>0</v>
      </c>
      <c r="H149" s="145"/>
      <c r="I149" s="213"/>
      <c r="J149" s="148"/>
      <c r="L149" s="27"/>
    </row>
    <row r="150" spans="2:12" s="3" customFormat="1" ht="12.6" outlineLevel="2">
      <c r="B150" s="140" t="s">
        <v>275</v>
      </c>
      <c r="C150" s="141" t="s">
        <v>276</v>
      </c>
      <c r="D150" s="142" t="s">
        <v>41</v>
      </c>
      <c r="E150" s="143">
        <v>3</v>
      </c>
      <c r="F150" s="113">
        <v>0</v>
      </c>
      <c r="G150" s="178">
        <f t="shared" si="9"/>
        <v>0</v>
      </c>
      <c r="H150" s="145"/>
      <c r="I150" s="146"/>
      <c r="J150" s="148"/>
      <c r="K150" s="1"/>
    </row>
    <row r="151" spans="2:12" s="3" customFormat="1" ht="12.6" outlineLevel="2">
      <c r="B151" s="140" t="s">
        <v>277</v>
      </c>
      <c r="C151" s="141" t="s">
        <v>278</v>
      </c>
      <c r="D151" s="142" t="s">
        <v>41</v>
      </c>
      <c r="E151" s="143">
        <v>3</v>
      </c>
      <c r="F151" s="113">
        <v>0</v>
      </c>
      <c r="G151" s="178">
        <f t="shared" si="9"/>
        <v>0</v>
      </c>
      <c r="H151" s="145"/>
      <c r="I151" s="146"/>
      <c r="J151" s="148"/>
      <c r="K151" s="1"/>
    </row>
    <row r="152" spans="2:12" s="3" customFormat="1" ht="12.6" outlineLevel="2">
      <c r="B152" s="140" t="s">
        <v>279</v>
      </c>
      <c r="C152" s="141" t="s">
        <v>280</v>
      </c>
      <c r="D152" s="142" t="s">
        <v>41</v>
      </c>
      <c r="E152" s="143">
        <v>1</v>
      </c>
      <c r="F152" s="113">
        <v>0</v>
      </c>
      <c r="G152" s="178">
        <f>E152*F152</f>
        <v>0</v>
      </c>
      <c r="H152" s="145"/>
      <c r="I152" s="146"/>
      <c r="J152" s="148"/>
      <c r="K152" s="1"/>
    </row>
    <row r="153" spans="2:12" s="1" customFormat="1" ht="13.15" customHeight="1" outlineLevel="1">
      <c r="B153" s="189"/>
      <c r="C153" s="169" t="s">
        <v>281</v>
      </c>
      <c r="D153" s="170"/>
      <c r="E153" s="170"/>
      <c r="F153" s="170"/>
      <c r="G153" s="170"/>
      <c r="H153" s="170"/>
      <c r="I153" s="170"/>
      <c r="J153" s="172"/>
    </row>
    <row r="154" spans="2:12" s="1" customFormat="1" ht="26.25" customHeight="1" outlineLevel="1">
      <c r="B154" s="140" t="s">
        <v>282</v>
      </c>
      <c r="C154" s="141" t="s">
        <v>283</v>
      </c>
      <c r="D154" s="142" t="s">
        <v>41</v>
      </c>
      <c r="E154" s="162">
        <v>6</v>
      </c>
      <c r="F154" s="113">
        <v>0</v>
      </c>
      <c r="G154" s="178">
        <f>E154*F154</f>
        <v>0</v>
      </c>
      <c r="H154" s="145"/>
      <c r="I154" s="213"/>
      <c r="J154" s="148"/>
      <c r="L154" s="27"/>
    </row>
    <row r="155" spans="2:12" s="1" customFormat="1" ht="24.95" outlineLevel="1">
      <c r="B155" s="140" t="s">
        <v>284</v>
      </c>
      <c r="C155" s="141" t="s">
        <v>285</v>
      </c>
      <c r="D155" s="142" t="s">
        <v>41</v>
      </c>
      <c r="E155" s="162">
        <v>2</v>
      </c>
      <c r="F155" s="113">
        <v>0</v>
      </c>
      <c r="G155" s="178">
        <f>E155*F155</f>
        <v>0</v>
      </c>
      <c r="H155" s="145"/>
      <c r="I155" s="213"/>
      <c r="J155" s="148"/>
      <c r="L155" s="27"/>
    </row>
    <row r="156" spans="2:12" s="1" customFormat="1" ht="12.6" outlineLevel="1">
      <c r="B156" s="140" t="s">
        <v>286</v>
      </c>
      <c r="C156" s="141" t="s">
        <v>287</v>
      </c>
      <c r="D156" s="142" t="s">
        <v>41</v>
      </c>
      <c r="E156" s="162">
        <v>1</v>
      </c>
      <c r="F156" s="113">
        <v>0</v>
      </c>
      <c r="G156" s="178">
        <f>E156*F156</f>
        <v>0</v>
      </c>
      <c r="H156" s="145"/>
      <c r="I156" s="213"/>
      <c r="J156" s="214"/>
      <c r="K156" s="23"/>
    </row>
    <row r="157" spans="2:12" s="1" customFormat="1" ht="12.6" outlineLevel="1">
      <c r="B157" s="140" t="s">
        <v>288</v>
      </c>
      <c r="C157" s="141" t="s">
        <v>289</v>
      </c>
      <c r="D157" s="142" t="s">
        <v>41</v>
      </c>
      <c r="E157" s="162">
        <v>5</v>
      </c>
      <c r="F157" s="113">
        <v>0</v>
      </c>
      <c r="G157" s="178">
        <f>E157*F157</f>
        <v>0</v>
      </c>
      <c r="H157" s="145"/>
      <c r="I157" s="213"/>
      <c r="J157" s="214"/>
      <c r="K157" s="23"/>
    </row>
    <row r="158" spans="2:12" s="1" customFormat="1" ht="12.75" customHeight="1" outlineLevel="1">
      <c r="B158" s="189"/>
      <c r="C158" s="169" t="s">
        <v>290</v>
      </c>
      <c r="D158" s="170"/>
      <c r="E158" s="170"/>
      <c r="F158" s="170"/>
      <c r="G158" s="170"/>
      <c r="H158" s="170"/>
      <c r="I158" s="170"/>
      <c r="J158" s="172"/>
    </row>
    <row r="159" spans="2:12" s="1" customFormat="1" ht="12.6" outlineLevel="1">
      <c r="B159" s="140" t="s">
        <v>291</v>
      </c>
      <c r="C159" s="141" t="s">
        <v>292</v>
      </c>
      <c r="D159" s="142" t="s">
        <v>41</v>
      </c>
      <c r="E159" s="162">
        <v>8</v>
      </c>
      <c r="F159" s="113">
        <v>0</v>
      </c>
      <c r="G159" s="178">
        <f t="shared" ref="G159:G170" si="10">E159*F159</f>
        <v>0</v>
      </c>
      <c r="H159" s="145"/>
      <c r="I159" s="213"/>
      <c r="J159" s="147"/>
    </row>
    <row r="160" spans="2:12" s="1" customFormat="1" ht="12.6" outlineLevel="1">
      <c r="B160" s="140" t="s">
        <v>293</v>
      </c>
      <c r="C160" s="141" t="s">
        <v>294</v>
      </c>
      <c r="D160" s="142" t="s">
        <v>41</v>
      </c>
      <c r="E160" s="162">
        <v>2</v>
      </c>
      <c r="F160" s="113">
        <v>0</v>
      </c>
      <c r="G160" s="178">
        <f t="shared" si="10"/>
        <v>0</v>
      </c>
      <c r="H160" s="145"/>
      <c r="I160" s="213"/>
      <c r="J160" s="147"/>
    </row>
    <row r="161" spans="2:12" s="1" customFormat="1" ht="12.6" outlineLevel="1">
      <c r="B161" s="140" t="s">
        <v>295</v>
      </c>
      <c r="C161" s="141" t="s">
        <v>296</v>
      </c>
      <c r="D161" s="142" t="s">
        <v>41</v>
      </c>
      <c r="E161" s="162">
        <v>6</v>
      </c>
      <c r="F161" s="113">
        <v>0</v>
      </c>
      <c r="G161" s="178">
        <f t="shared" si="10"/>
        <v>0</v>
      </c>
      <c r="H161" s="145"/>
      <c r="I161" s="213"/>
      <c r="J161" s="147"/>
    </row>
    <row r="162" spans="2:12" s="1" customFormat="1" ht="12.6" outlineLevel="1">
      <c r="B162" s="140" t="s">
        <v>297</v>
      </c>
      <c r="C162" s="141" t="s">
        <v>298</v>
      </c>
      <c r="D162" s="142" t="s">
        <v>41</v>
      </c>
      <c r="E162" s="162">
        <v>2</v>
      </c>
      <c r="F162" s="113">
        <v>0</v>
      </c>
      <c r="G162" s="178">
        <f t="shared" si="10"/>
        <v>0</v>
      </c>
      <c r="H162" s="145"/>
      <c r="I162" s="213"/>
      <c r="J162" s="147"/>
    </row>
    <row r="163" spans="2:12" s="1" customFormat="1" ht="24.95" outlineLevel="1">
      <c r="B163" s="140" t="s">
        <v>299</v>
      </c>
      <c r="C163" s="141" t="s">
        <v>300</v>
      </c>
      <c r="D163" s="142" t="s">
        <v>41</v>
      </c>
      <c r="E163" s="162">
        <v>5</v>
      </c>
      <c r="F163" s="113">
        <v>0</v>
      </c>
      <c r="G163" s="178">
        <f t="shared" si="10"/>
        <v>0</v>
      </c>
      <c r="H163" s="167"/>
      <c r="I163" s="213"/>
      <c r="J163" s="147"/>
    </row>
    <row r="164" spans="2:12" s="1" customFormat="1" ht="22.5" customHeight="1" outlineLevel="1">
      <c r="B164" s="140" t="s">
        <v>301</v>
      </c>
      <c r="C164" s="141" t="s">
        <v>302</v>
      </c>
      <c r="D164" s="142" t="s">
        <v>41</v>
      </c>
      <c r="E164" s="162">
        <v>6</v>
      </c>
      <c r="F164" s="113">
        <v>0</v>
      </c>
      <c r="G164" s="178">
        <f t="shared" si="10"/>
        <v>0</v>
      </c>
      <c r="H164" s="145"/>
      <c r="I164" s="179"/>
      <c r="J164" s="147"/>
    </row>
    <row r="165" spans="2:12" s="1" customFormat="1" ht="12.6" outlineLevel="1">
      <c r="B165" s="140" t="s">
        <v>303</v>
      </c>
      <c r="C165" s="141" t="s">
        <v>304</v>
      </c>
      <c r="D165" s="142" t="s">
        <v>41</v>
      </c>
      <c r="E165" s="162">
        <v>8</v>
      </c>
      <c r="F165" s="113">
        <v>0</v>
      </c>
      <c r="G165" s="178">
        <f t="shared" si="10"/>
        <v>0</v>
      </c>
      <c r="H165" s="145"/>
      <c r="I165" s="179"/>
      <c r="J165" s="147"/>
    </row>
    <row r="166" spans="2:12" s="1" customFormat="1" ht="12.6" outlineLevel="1">
      <c r="B166" s="140" t="s">
        <v>305</v>
      </c>
      <c r="C166" s="141" t="s">
        <v>306</v>
      </c>
      <c r="D166" s="142" t="s">
        <v>41</v>
      </c>
      <c r="E166" s="162">
        <v>2</v>
      </c>
      <c r="F166" s="113">
        <v>0</v>
      </c>
      <c r="G166" s="178">
        <f t="shared" si="10"/>
        <v>0</v>
      </c>
      <c r="H166" s="145"/>
      <c r="I166" s="179"/>
      <c r="J166" s="147"/>
      <c r="K166" s="23"/>
    </row>
    <row r="167" spans="2:12" s="1" customFormat="1" ht="12.6" outlineLevel="1">
      <c r="B167" s="140" t="s">
        <v>307</v>
      </c>
      <c r="C167" s="191" t="s">
        <v>308</v>
      </c>
      <c r="D167" s="215" t="s">
        <v>41</v>
      </c>
      <c r="E167" s="216">
        <v>2</v>
      </c>
      <c r="F167" s="4">
        <v>0</v>
      </c>
      <c r="G167" s="178">
        <f t="shared" si="10"/>
        <v>0</v>
      </c>
      <c r="H167" s="145"/>
      <c r="I167" s="179"/>
      <c r="J167" s="147"/>
    </row>
    <row r="168" spans="2:12" s="1" customFormat="1" ht="12.6" outlineLevel="1">
      <c r="B168" s="140" t="s">
        <v>309</v>
      </c>
      <c r="C168" s="217" t="s">
        <v>310</v>
      </c>
      <c r="D168" s="215" t="s">
        <v>41</v>
      </c>
      <c r="E168" s="216">
        <v>4</v>
      </c>
      <c r="F168" s="4">
        <v>0</v>
      </c>
      <c r="G168" s="178">
        <f t="shared" si="10"/>
        <v>0</v>
      </c>
      <c r="H168" s="145"/>
      <c r="I168" s="179"/>
      <c r="J168" s="147"/>
    </row>
    <row r="169" spans="2:12" s="1" customFormat="1" ht="12.6" outlineLevel="1">
      <c r="B169" s="140" t="s">
        <v>311</v>
      </c>
      <c r="C169" s="217" t="s">
        <v>312</v>
      </c>
      <c r="D169" s="215" t="s">
        <v>41</v>
      </c>
      <c r="E169" s="216">
        <v>1</v>
      </c>
      <c r="F169" s="4">
        <v>0</v>
      </c>
      <c r="G169" s="178">
        <f t="shared" si="10"/>
        <v>0</v>
      </c>
      <c r="H169" s="145"/>
      <c r="I169" s="179"/>
      <c r="J169" s="147"/>
    </row>
    <row r="170" spans="2:12" s="1" customFormat="1" ht="12.6" outlineLevel="1">
      <c r="B170" s="140" t="s">
        <v>313</v>
      </c>
      <c r="C170" s="217" t="s">
        <v>314</v>
      </c>
      <c r="D170" s="215" t="s">
        <v>41</v>
      </c>
      <c r="E170" s="216">
        <v>1</v>
      </c>
      <c r="F170" s="4">
        <v>0</v>
      </c>
      <c r="G170" s="178">
        <f t="shared" si="10"/>
        <v>0</v>
      </c>
      <c r="H170" s="145"/>
      <c r="I170" s="179"/>
      <c r="J170" s="147"/>
    </row>
    <row r="171" spans="2:12" s="1" customFormat="1" ht="12.6" outlineLevel="1">
      <c r="B171" s="218" t="s">
        <v>315</v>
      </c>
      <c r="C171" s="219" t="s">
        <v>316</v>
      </c>
      <c r="D171" s="215" t="s">
        <v>41</v>
      </c>
      <c r="E171" s="220">
        <v>2</v>
      </c>
      <c r="F171" s="4">
        <v>0</v>
      </c>
      <c r="G171" s="178">
        <f t="shared" ref="G171:G172" si="11">E171*F171</f>
        <v>0</v>
      </c>
      <c r="H171" s="145"/>
      <c r="I171" s="179"/>
      <c r="J171" s="187"/>
    </row>
    <row r="172" spans="2:12" s="1" customFormat="1" ht="12.6" outlineLevel="1">
      <c r="B172" s="218" t="s">
        <v>317</v>
      </c>
      <c r="C172" s="219" t="s">
        <v>318</v>
      </c>
      <c r="D172" s="215" t="s">
        <v>41</v>
      </c>
      <c r="E172" s="220">
        <v>1</v>
      </c>
      <c r="F172" s="4">
        <v>0</v>
      </c>
      <c r="G172" s="178">
        <f t="shared" si="11"/>
        <v>0</v>
      </c>
      <c r="H172" s="145"/>
      <c r="I172" s="179"/>
      <c r="J172" s="187"/>
    </row>
    <row r="173" spans="2:12" s="1" customFormat="1" ht="20.25" customHeight="1">
      <c r="B173" s="133">
        <v>9</v>
      </c>
      <c r="C173" s="134" t="s">
        <v>319</v>
      </c>
      <c r="D173" s="205"/>
      <c r="E173" s="205"/>
      <c r="F173" s="205"/>
      <c r="G173" s="221"/>
      <c r="H173" s="136">
        <f>SUM(G174:G198)</f>
        <v>0</v>
      </c>
      <c r="I173" s="149"/>
      <c r="J173" s="174"/>
      <c r="K173" s="24"/>
    </row>
    <row r="174" spans="2:12" s="1" customFormat="1" ht="15.75" customHeight="1">
      <c r="B174" s="140" t="s">
        <v>320</v>
      </c>
      <c r="C174" s="191" t="s">
        <v>321</v>
      </c>
      <c r="D174" s="215" t="s">
        <v>32</v>
      </c>
      <c r="E174" s="216">
        <v>1</v>
      </c>
      <c r="F174" s="4">
        <v>0</v>
      </c>
      <c r="G174" s="222">
        <f t="shared" ref="G174:G192" si="12">E174*F174</f>
        <v>0</v>
      </c>
      <c r="H174" s="145"/>
      <c r="I174" s="146"/>
      <c r="J174" s="223"/>
    </row>
    <row r="175" spans="2:12" s="1" customFormat="1" ht="12.6">
      <c r="B175" s="140" t="s">
        <v>322</v>
      </c>
      <c r="C175" s="191" t="s">
        <v>323</v>
      </c>
      <c r="D175" s="215" t="s">
        <v>41</v>
      </c>
      <c r="E175" s="216">
        <v>4</v>
      </c>
      <c r="F175" s="4">
        <v>0</v>
      </c>
      <c r="G175" s="222">
        <f t="shared" si="12"/>
        <v>0</v>
      </c>
      <c r="H175" s="145"/>
      <c r="I175" s="146"/>
      <c r="J175" s="223"/>
      <c r="K175" s="24"/>
      <c r="L175" s="24"/>
    </row>
    <row r="176" spans="2:12" s="1" customFormat="1" ht="12.6">
      <c r="B176" s="140" t="s">
        <v>324</v>
      </c>
      <c r="C176" s="191" t="s">
        <v>325</v>
      </c>
      <c r="D176" s="215" t="s">
        <v>41</v>
      </c>
      <c r="E176" s="216">
        <v>3</v>
      </c>
      <c r="F176" s="113">
        <v>0</v>
      </c>
      <c r="G176" s="222">
        <f t="shared" si="12"/>
        <v>0</v>
      </c>
      <c r="H176" s="145"/>
      <c r="I176" s="146"/>
      <c r="J176" s="223"/>
      <c r="K176" s="24"/>
      <c r="L176" s="24"/>
    </row>
    <row r="177" spans="2:12" s="1" customFormat="1" ht="12.6">
      <c r="B177" s="140" t="s">
        <v>326</v>
      </c>
      <c r="C177" s="191" t="s">
        <v>327</v>
      </c>
      <c r="D177" s="215" t="s">
        <v>41</v>
      </c>
      <c r="E177" s="216">
        <v>2</v>
      </c>
      <c r="F177" s="113">
        <v>0</v>
      </c>
      <c r="G177" s="222">
        <f t="shared" si="12"/>
        <v>0</v>
      </c>
      <c r="H177" s="145"/>
      <c r="I177" s="146"/>
      <c r="J177" s="223"/>
    </row>
    <row r="178" spans="2:12" s="1" customFormat="1" ht="12.6">
      <c r="B178" s="140" t="s">
        <v>328</v>
      </c>
      <c r="C178" s="191" t="s">
        <v>329</v>
      </c>
      <c r="D178" s="215" t="s">
        <v>41</v>
      </c>
      <c r="E178" s="216">
        <v>3</v>
      </c>
      <c r="F178" s="113">
        <v>0</v>
      </c>
      <c r="G178" s="222">
        <f t="shared" si="12"/>
        <v>0</v>
      </c>
      <c r="H178" s="145"/>
      <c r="I178" s="146"/>
      <c r="J178" s="223"/>
      <c r="K178" s="24"/>
      <c r="L178" s="24"/>
    </row>
    <row r="179" spans="2:12" s="1" customFormat="1" ht="12.6">
      <c r="B179" s="140" t="s">
        <v>330</v>
      </c>
      <c r="C179" s="191" t="s">
        <v>331</v>
      </c>
      <c r="D179" s="215" t="s">
        <v>41</v>
      </c>
      <c r="E179" s="216">
        <v>1</v>
      </c>
      <c r="F179" s="113">
        <v>0</v>
      </c>
      <c r="G179" s="222">
        <f t="shared" si="12"/>
        <v>0</v>
      </c>
      <c r="H179" s="145"/>
      <c r="I179" s="146"/>
      <c r="J179" s="223"/>
      <c r="K179" s="24"/>
      <c r="L179" s="24"/>
    </row>
    <row r="180" spans="2:12" s="1" customFormat="1" ht="12.6">
      <c r="B180" s="140" t="s">
        <v>332</v>
      </c>
      <c r="C180" s="191" t="s">
        <v>333</v>
      </c>
      <c r="D180" s="215" t="s">
        <v>41</v>
      </c>
      <c r="E180" s="216">
        <v>1</v>
      </c>
      <c r="F180" s="113">
        <v>0</v>
      </c>
      <c r="G180" s="222">
        <f t="shared" si="12"/>
        <v>0</v>
      </c>
      <c r="H180" s="145"/>
      <c r="I180" s="146"/>
      <c r="J180" s="223"/>
      <c r="K180" s="24"/>
      <c r="L180" s="24"/>
    </row>
    <row r="181" spans="2:12" s="1" customFormat="1" ht="31.5" customHeight="1">
      <c r="B181" s="140" t="s">
        <v>334</v>
      </c>
      <c r="C181" s="191" t="s">
        <v>335</v>
      </c>
      <c r="D181" s="215" t="s">
        <v>216</v>
      </c>
      <c r="E181" s="216">
        <v>6</v>
      </c>
      <c r="F181" s="113">
        <v>0</v>
      </c>
      <c r="G181" s="222">
        <f t="shared" si="12"/>
        <v>0</v>
      </c>
      <c r="H181" s="145"/>
      <c r="I181" s="146"/>
      <c r="J181" s="223"/>
      <c r="K181" s="24"/>
      <c r="L181" s="24"/>
    </row>
    <row r="182" spans="2:12" s="1" customFormat="1" ht="24.95">
      <c r="B182" s="140" t="s">
        <v>336</v>
      </c>
      <c r="C182" s="191" t="s">
        <v>337</v>
      </c>
      <c r="D182" s="215" t="s">
        <v>216</v>
      </c>
      <c r="E182" s="216">
        <v>20</v>
      </c>
      <c r="F182" s="113">
        <v>0</v>
      </c>
      <c r="G182" s="222">
        <f t="shared" si="12"/>
        <v>0</v>
      </c>
      <c r="H182" s="145"/>
      <c r="I182" s="146"/>
      <c r="J182" s="223"/>
    </row>
    <row r="183" spans="2:12" s="1" customFormat="1" ht="12.6">
      <c r="B183" s="140" t="s">
        <v>338</v>
      </c>
      <c r="C183" s="191" t="s">
        <v>339</v>
      </c>
      <c r="D183" s="215" t="s">
        <v>216</v>
      </c>
      <c r="E183" s="216">
        <v>50</v>
      </c>
      <c r="F183" s="113">
        <v>0</v>
      </c>
      <c r="G183" s="222">
        <f t="shared" si="12"/>
        <v>0</v>
      </c>
      <c r="H183" s="145"/>
      <c r="I183" s="146"/>
      <c r="J183" s="223"/>
      <c r="K183" s="24"/>
      <c r="L183" s="24"/>
    </row>
    <row r="184" spans="2:12" s="1" customFormat="1" ht="12.6">
      <c r="B184" s="140" t="s">
        <v>340</v>
      </c>
      <c r="C184" s="191" t="s">
        <v>341</v>
      </c>
      <c r="D184" s="215" t="s">
        <v>216</v>
      </c>
      <c r="E184" s="216">
        <v>40</v>
      </c>
      <c r="F184" s="113">
        <v>0</v>
      </c>
      <c r="G184" s="222">
        <f t="shared" si="12"/>
        <v>0</v>
      </c>
      <c r="H184" s="145"/>
      <c r="I184" s="146"/>
      <c r="J184" s="223"/>
      <c r="K184" s="24"/>
      <c r="L184" s="24"/>
    </row>
    <row r="185" spans="2:12" s="1" customFormat="1" ht="12.6">
      <c r="B185" s="140" t="s">
        <v>342</v>
      </c>
      <c r="C185" s="191" t="s">
        <v>343</v>
      </c>
      <c r="D185" s="215" t="s">
        <v>216</v>
      </c>
      <c r="E185" s="216">
        <v>40</v>
      </c>
      <c r="F185" s="113">
        <v>0</v>
      </c>
      <c r="G185" s="222">
        <f t="shared" si="12"/>
        <v>0</v>
      </c>
      <c r="H185" s="145"/>
      <c r="I185" s="146"/>
      <c r="J185" s="223"/>
      <c r="K185" s="24"/>
      <c r="L185" s="24"/>
    </row>
    <row r="186" spans="2:12" s="1" customFormat="1" ht="24.95">
      <c r="B186" s="140" t="s">
        <v>344</v>
      </c>
      <c r="C186" s="191" t="s">
        <v>345</v>
      </c>
      <c r="D186" s="215" t="s">
        <v>41</v>
      </c>
      <c r="E186" s="216">
        <v>5</v>
      </c>
      <c r="F186" s="113">
        <v>0</v>
      </c>
      <c r="G186" s="222">
        <f t="shared" si="12"/>
        <v>0</v>
      </c>
      <c r="H186" s="145"/>
      <c r="I186" s="146"/>
      <c r="J186" s="223"/>
      <c r="K186" s="24"/>
      <c r="L186" s="24"/>
    </row>
    <row r="187" spans="2:12" s="1" customFormat="1" ht="12.6">
      <c r="B187" s="140" t="s">
        <v>346</v>
      </c>
      <c r="C187" s="191" t="s">
        <v>347</v>
      </c>
      <c r="D187" s="215" t="s">
        <v>41</v>
      </c>
      <c r="E187" s="216">
        <v>14</v>
      </c>
      <c r="F187" s="113">
        <v>0</v>
      </c>
      <c r="G187" s="222">
        <f t="shared" si="12"/>
        <v>0</v>
      </c>
      <c r="H187" s="145"/>
      <c r="I187" s="146"/>
      <c r="J187" s="223"/>
      <c r="K187" s="24"/>
      <c r="L187" s="24"/>
    </row>
    <row r="188" spans="2:12" s="1" customFormat="1" ht="12.6">
      <c r="B188" s="140" t="s">
        <v>348</v>
      </c>
      <c r="C188" s="191" t="s">
        <v>349</v>
      </c>
      <c r="D188" s="215" t="s">
        <v>41</v>
      </c>
      <c r="E188" s="216">
        <v>20</v>
      </c>
      <c r="F188" s="113">
        <v>0</v>
      </c>
      <c r="G188" s="222">
        <f t="shared" si="12"/>
        <v>0</v>
      </c>
      <c r="H188" s="145"/>
      <c r="I188" s="146"/>
      <c r="J188" s="223"/>
      <c r="K188" s="24"/>
      <c r="L188" s="24"/>
    </row>
    <row r="189" spans="2:12" s="1" customFormat="1" ht="12.6">
      <c r="B189" s="140" t="s">
        <v>350</v>
      </c>
      <c r="C189" s="191" t="s">
        <v>351</v>
      </c>
      <c r="D189" s="215" t="s">
        <v>41</v>
      </c>
      <c r="E189" s="216">
        <v>6</v>
      </c>
      <c r="F189" s="113">
        <v>0</v>
      </c>
      <c r="G189" s="222">
        <f t="shared" si="12"/>
        <v>0</v>
      </c>
      <c r="H189" s="145"/>
      <c r="I189" s="146"/>
      <c r="J189" s="223"/>
      <c r="K189" s="24"/>
      <c r="L189" s="24"/>
    </row>
    <row r="190" spans="2:12" s="1" customFormat="1" ht="12.6">
      <c r="B190" s="140" t="s">
        <v>352</v>
      </c>
      <c r="C190" s="191" t="s">
        <v>353</v>
      </c>
      <c r="D190" s="215" t="s">
        <v>41</v>
      </c>
      <c r="E190" s="216">
        <v>2</v>
      </c>
      <c r="F190" s="113">
        <v>0</v>
      </c>
      <c r="G190" s="222">
        <f t="shared" si="12"/>
        <v>0</v>
      </c>
      <c r="H190" s="145"/>
      <c r="I190" s="146"/>
      <c r="J190" s="223"/>
      <c r="K190" s="24"/>
      <c r="L190" s="24"/>
    </row>
    <row r="191" spans="2:12" s="1" customFormat="1" ht="24.95">
      <c r="B191" s="140" t="s">
        <v>354</v>
      </c>
      <c r="C191" s="191" t="s">
        <v>355</v>
      </c>
      <c r="D191" s="215" t="s">
        <v>41</v>
      </c>
      <c r="E191" s="216">
        <v>5</v>
      </c>
      <c r="F191" s="113">
        <v>0</v>
      </c>
      <c r="G191" s="222">
        <f t="shared" si="12"/>
        <v>0</v>
      </c>
      <c r="H191" s="145"/>
      <c r="I191" s="146"/>
      <c r="J191" s="223"/>
      <c r="K191" s="24"/>
      <c r="L191" s="24"/>
    </row>
    <row r="192" spans="2:12" s="1" customFormat="1" ht="12.6">
      <c r="B192" s="140" t="s">
        <v>356</v>
      </c>
      <c r="C192" s="191" t="s">
        <v>357</v>
      </c>
      <c r="D192" s="215" t="s">
        <v>32</v>
      </c>
      <c r="E192" s="216">
        <v>1</v>
      </c>
      <c r="F192" s="113">
        <v>0</v>
      </c>
      <c r="G192" s="222">
        <f t="shared" si="12"/>
        <v>0</v>
      </c>
      <c r="H192" s="145"/>
      <c r="I192" s="146"/>
      <c r="J192" s="223"/>
      <c r="K192" s="24"/>
      <c r="L192" s="24"/>
    </row>
    <row r="193" spans="2:12" s="1" customFormat="1" ht="12.6" customHeight="1" outlineLevel="1">
      <c r="B193" s="189"/>
      <c r="C193" s="169" t="s">
        <v>358</v>
      </c>
      <c r="D193" s="170"/>
      <c r="E193" s="170"/>
      <c r="F193" s="170"/>
      <c r="G193" s="170"/>
      <c r="H193" s="170"/>
      <c r="I193" s="170"/>
      <c r="J193" s="172"/>
    </row>
    <row r="194" spans="2:12" s="1" customFormat="1" ht="24.95" outlineLevel="1">
      <c r="B194" s="140" t="s">
        <v>359</v>
      </c>
      <c r="C194" s="191" t="s">
        <v>360</v>
      </c>
      <c r="D194" s="224" t="s">
        <v>41</v>
      </c>
      <c r="E194" s="225">
        <f>13+2</f>
        <v>15</v>
      </c>
      <c r="F194" s="113">
        <v>0</v>
      </c>
      <c r="G194" s="178">
        <f>E194*F194</f>
        <v>0</v>
      </c>
      <c r="H194" s="145"/>
      <c r="I194" s="213"/>
      <c r="J194" s="147"/>
    </row>
    <row r="195" spans="2:12" s="1" customFormat="1" ht="24.95" outlineLevel="1">
      <c r="B195" s="140" t="s">
        <v>361</v>
      </c>
      <c r="C195" s="191" t="s">
        <v>362</v>
      </c>
      <c r="D195" s="224" t="s">
        <v>41</v>
      </c>
      <c r="E195" s="225">
        <f>11+2</f>
        <v>13</v>
      </c>
      <c r="F195" s="113">
        <v>0</v>
      </c>
      <c r="G195" s="178">
        <f>E195*F195</f>
        <v>0</v>
      </c>
      <c r="H195" s="145"/>
      <c r="I195" s="213"/>
      <c r="J195" s="147"/>
    </row>
    <row r="196" spans="2:12" s="1" customFormat="1" ht="24.95" outlineLevel="1">
      <c r="B196" s="140" t="s">
        <v>363</v>
      </c>
      <c r="C196" s="191" t="s">
        <v>364</v>
      </c>
      <c r="D196" s="142" t="s">
        <v>41</v>
      </c>
      <c r="E196" s="162">
        <v>1</v>
      </c>
      <c r="F196" s="113">
        <v>0</v>
      </c>
      <c r="G196" s="178">
        <f>E196*F196</f>
        <v>0</v>
      </c>
      <c r="H196" s="145"/>
      <c r="I196" s="213"/>
      <c r="J196" s="147"/>
    </row>
    <row r="197" spans="2:12" s="1" customFormat="1" ht="24.95">
      <c r="B197" s="140" t="s">
        <v>365</v>
      </c>
      <c r="C197" s="191" t="s">
        <v>366</v>
      </c>
      <c r="D197" s="142" t="s">
        <v>41</v>
      </c>
      <c r="E197" s="216">
        <f>7+2</f>
        <v>9</v>
      </c>
      <c r="F197" s="113">
        <v>0</v>
      </c>
      <c r="G197" s="222">
        <f>E197*F197</f>
        <v>0</v>
      </c>
      <c r="H197" s="145"/>
      <c r="I197" s="226"/>
      <c r="J197" s="223"/>
      <c r="K197" s="24"/>
      <c r="L197" s="24"/>
    </row>
    <row r="198" spans="2:12" s="1" customFormat="1" ht="12.6">
      <c r="B198" s="140" t="s">
        <v>367</v>
      </c>
      <c r="C198" s="191" t="s">
        <v>368</v>
      </c>
      <c r="D198" s="142" t="s">
        <v>41</v>
      </c>
      <c r="E198" s="216">
        <v>1</v>
      </c>
      <c r="F198" s="113">
        <v>0</v>
      </c>
      <c r="G198" s="222">
        <f>E198*F198</f>
        <v>0</v>
      </c>
      <c r="H198" s="145"/>
      <c r="I198" s="226"/>
      <c r="J198" s="223"/>
    </row>
    <row r="199" spans="2:12" s="1" customFormat="1" ht="19.899999999999999" customHeight="1">
      <c r="B199" s="133">
        <v>10</v>
      </c>
      <c r="C199" s="134" t="s">
        <v>369</v>
      </c>
      <c r="D199" s="205"/>
      <c r="E199" s="205"/>
      <c r="F199" s="205"/>
      <c r="G199" s="221"/>
      <c r="H199" s="136">
        <f>SUM(G200:G200)</f>
        <v>0</v>
      </c>
      <c r="I199" s="149"/>
      <c r="J199" s="174"/>
      <c r="K199" s="24"/>
    </row>
    <row r="200" spans="2:12" s="1" customFormat="1" ht="24.95" outlineLevel="1">
      <c r="B200" s="227" t="s">
        <v>370</v>
      </c>
      <c r="C200" s="155" t="s">
        <v>371</v>
      </c>
      <c r="D200" s="142" t="s">
        <v>24</v>
      </c>
      <c r="E200" s="156">
        <f>((3.34+2.05)*0.15)+((3.34+2.05)*0.13)+(1.3+0.8)+0.76</f>
        <v>4.3692000000000002</v>
      </c>
      <c r="F200" s="115">
        <v>0</v>
      </c>
      <c r="G200" s="228">
        <f>E200*F200</f>
        <v>0</v>
      </c>
      <c r="H200" s="145"/>
      <c r="I200" s="229"/>
      <c r="J200" s="148"/>
    </row>
    <row r="201" spans="2:12" s="1" customFormat="1" ht="19.899999999999999" customHeight="1">
      <c r="B201" s="133">
        <v>11</v>
      </c>
      <c r="C201" s="134" t="s">
        <v>372</v>
      </c>
      <c r="D201" s="205"/>
      <c r="E201" s="205"/>
      <c r="F201" s="205"/>
      <c r="G201" s="221"/>
      <c r="H201" s="136">
        <f>SUM(G202:G202)</f>
        <v>0</v>
      </c>
      <c r="I201" s="149"/>
      <c r="J201" s="174"/>
    </row>
    <row r="202" spans="2:12" s="1" customFormat="1" ht="12.75" customHeight="1" outlineLevel="1">
      <c r="B202" s="140" t="s">
        <v>373</v>
      </c>
      <c r="C202" s="230" t="s">
        <v>374</v>
      </c>
      <c r="D202" s="142" t="s">
        <v>24</v>
      </c>
      <c r="E202" s="231">
        <f>3.12+0.64</f>
        <v>3.7600000000000002</v>
      </c>
      <c r="F202" s="116">
        <v>0</v>
      </c>
      <c r="G202" s="232">
        <f>E202*F202</f>
        <v>0</v>
      </c>
      <c r="H202" s="145"/>
      <c r="I202" s="233"/>
      <c r="J202" s="234"/>
      <c r="K202" s="28"/>
    </row>
    <row r="203" spans="2:12" s="1" customFormat="1" ht="19.5" customHeight="1">
      <c r="B203" s="133">
        <v>12</v>
      </c>
      <c r="C203" s="134" t="s">
        <v>375</v>
      </c>
      <c r="D203" s="205"/>
      <c r="E203" s="205"/>
      <c r="F203" s="205"/>
      <c r="G203" s="221"/>
      <c r="H203" s="136">
        <f>SUM(G204:G204)</f>
        <v>0</v>
      </c>
      <c r="I203" s="149"/>
      <c r="J203" s="174"/>
      <c r="K203" s="24"/>
    </row>
    <row r="204" spans="2:12" s="1" customFormat="1" ht="29.25" customHeight="1" outlineLevel="1">
      <c r="B204" s="235" t="s">
        <v>376</v>
      </c>
      <c r="C204" s="236" t="s">
        <v>377</v>
      </c>
      <c r="D204" s="142" t="s">
        <v>41</v>
      </c>
      <c r="E204" s="231">
        <v>1</v>
      </c>
      <c r="F204" s="116">
        <v>0</v>
      </c>
      <c r="G204" s="232">
        <f>E204*F204</f>
        <v>0</v>
      </c>
      <c r="H204" s="145"/>
      <c r="I204" s="233"/>
      <c r="J204" s="234"/>
    </row>
    <row r="205" spans="2:12" s="1" customFormat="1" ht="19.899999999999999" customHeight="1">
      <c r="B205" s="133">
        <v>13</v>
      </c>
      <c r="C205" s="134" t="s">
        <v>378</v>
      </c>
      <c r="D205" s="205"/>
      <c r="E205" s="205"/>
      <c r="F205" s="205"/>
      <c r="G205" s="221"/>
      <c r="H205" s="136">
        <f>SUM(G206:G207)</f>
        <v>0</v>
      </c>
      <c r="I205" s="149"/>
      <c r="J205" s="174"/>
    </row>
    <row r="206" spans="2:12" s="1" customFormat="1" ht="12.6" customHeight="1" outlineLevel="1">
      <c r="B206" s="140" t="s">
        <v>379</v>
      </c>
      <c r="C206" s="230" t="s">
        <v>380</v>
      </c>
      <c r="D206" s="142" t="s">
        <v>41</v>
      </c>
      <c r="E206" s="231">
        <v>2</v>
      </c>
      <c r="F206" s="116">
        <v>0</v>
      </c>
      <c r="G206" s="232">
        <f>E206*F206</f>
        <v>0</v>
      </c>
      <c r="H206" s="145"/>
      <c r="I206" s="226"/>
      <c r="J206" s="234" t="s">
        <v>381</v>
      </c>
      <c r="K206" s="28"/>
    </row>
    <row r="207" spans="2:12" s="1" customFormat="1" ht="12.6" outlineLevel="1">
      <c r="B207" s="140" t="s">
        <v>382</v>
      </c>
      <c r="C207" s="217" t="s">
        <v>383</v>
      </c>
      <c r="D207" s="215" t="s">
        <v>41</v>
      </c>
      <c r="E207" s="216">
        <v>2</v>
      </c>
      <c r="F207" s="4">
        <v>0</v>
      </c>
      <c r="G207" s="178">
        <f>E207*F207</f>
        <v>0</v>
      </c>
      <c r="H207" s="145"/>
      <c r="I207" s="146"/>
      <c r="J207" s="147"/>
    </row>
    <row r="208" spans="2:12" s="1" customFormat="1" ht="19.5" customHeight="1">
      <c r="B208" s="133">
        <v>14</v>
      </c>
      <c r="C208" s="134" t="s">
        <v>384</v>
      </c>
      <c r="D208" s="205"/>
      <c r="E208" s="205"/>
      <c r="F208" s="205"/>
      <c r="G208" s="221"/>
      <c r="H208" s="136">
        <f>SUM(G209:G210)</f>
        <v>0</v>
      </c>
      <c r="I208" s="149"/>
      <c r="J208" s="174"/>
      <c r="K208" s="24"/>
    </row>
    <row r="209" spans="2:10" s="1" customFormat="1" ht="24.6" customHeight="1" outlineLevel="1">
      <c r="B209" s="140" t="s">
        <v>385</v>
      </c>
      <c r="C209" s="236" t="s">
        <v>386</v>
      </c>
      <c r="D209" s="142" t="s">
        <v>36</v>
      </c>
      <c r="E209" s="231">
        <v>5</v>
      </c>
      <c r="F209" s="116">
        <v>0</v>
      </c>
      <c r="G209" s="237">
        <f>E209*F209</f>
        <v>0</v>
      </c>
      <c r="H209" s="145"/>
      <c r="I209" s="233"/>
      <c r="J209" s="234"/>
    </row>
    <row r="210" spans="2:10" s="1" customFormat="1" ht="12.75" customHeight="1" outlineLevel="1">
      <c r="B210" s="140" t="s">
        <v>387</v>
      </c>
      <c r="C210" s="238" t="s">
        <v>388</v>
      </c>
      <c r="D210" s="142" t="s">
        <v>24</v>
      </c>
      <c r="E210" s="166">
        <v>80</v>
      </c>
      <c r="F210" s="4">
        <v>0</v>
      </c>
      <c r="G210" s="239">
        <f>E210*F210</f>
        <v>0</v>
      </c>
      <c r="H210" s="145"/>
      <c r="I210" s="240"/>
      <c r="J210" s="185"/>
    </row>
    <row r="211" spans="2:10" s="1" customFormat="1" ht="17.25" customHeight="1" outlineLevel="1" collapsed="1">
      <c r="B211" s="241" t="s">
        <v>389</v>
      </c>
      <c r="C211" s="242"/>
      <c r="D211" s="243"/>
      <c r="E211" s="243"/>
      <c r="F211" s="244"/>
      <c r="G211" s="245"/>
      <c r="H211" s="246">
        <f>SUM(G14:G210)</f>
        <v>0</v>
      </c>
      <c r="I211" s="247"/>
      <c r="J211" s="248"/>
    </row>
    <row r="212" spans="2:10" s="1" customFormat="1" ht="12.75" customHeight="1" outlineLevel="1">
      <c r="B212" s="249"/>
      <c r="C212" s="250"/>
      <c r="D212" s="251"/>
      <c r="E212" s="251"/>
      <c r="F212" s="252"/>
      <c r="G212" s="252"/>
      <c r="H212" s="251"/>
      <c r="I212" s="253"/>
    </row>
    <row r="213" spans="2:10" s="1" customFormat="1" ht="12.75" customHeight="1" outlineLevel="1">
      <c r="B213" s="254" t="s">
        <v>390</v>
      </c>
      <c r="C213" s="255" t="s">
        <v>391</v>
      </c>
      <c r="D213" s="256"/>
      <c r="E213" s="256"/>
      <c r="F213" s="257"/>
      <c r="G213" s="258"/>
      <c r="H213" s="5">
        <f>+H211</f>
        <v>0</v>
      </c>
      <c r="I213" s="249"/>
    </row>
    <row r="214" spans="2:10" s="1" customFormat="1" ht="12.75" customHeight="1" outlineLevel="1">
      <c r="B214" s="254"/>
      <c r="C214" s="259" t="s">
        <v>392</v>
      </c>
      <c r="D214" s="260" t="s">
        <v>393</v>
      </c>
      <c r="E214" s="6"/>
      <c r="F214" s="261"/>
      <c r="G214" s="262"/>
      <c r="H214" s="7">
        <f>H213*E214%</f>
        <v>0</v>
      </c>
      <c r="I214" s="249"/>
    </row>
    <row r="215" spans="2:10" s="1" customFormat="1" ht="12.75" customHeight="1" outlineLevel="1">
      <c r="B215" s="263" t="s">
        <v>394</v>
      </c>
      <c r="C215" s="255" t="s">
        <v>395</v>
      </c>
      <c r="D215" s="256"/>
      <c r="E215" s="264"/>
      <c r="F215" s="257"/>
      <c r="G215" s="257"/>
      <c r="H215" s="5">
        <f>SUM(H213:H214)</f>
        <v>0</v>
      </c>
      <c r="I215" s="249"/>
    </row>
    <row r="216" spans="2:10" s="1" customFormat="1" ht="12.75" customHeight="1" outlineLevel="1">
      <c r="B216" s="254"/>
      <c r="C216" s="265" t="s">
        <v>396</v>
      </c>
      <c r="D216" s="266" t="s">
        <v>393</v>
      </c>
      <c r="E216" s="8"/>
      <c r="F216" s="267"/>
      <c r="G216" s="268"/>
      <c r="H216" s="9">
        <f>H215*E216%</f>
        <v>0</v>
      </c>
      <c r="I216" s="249"/>
    </row>
    <row r="217" spans="2:10" s="1" customFormat="1" ht="12.75" customHeight="1" outlineLevel="1">
      <c r="B217" s="254"/>
      <c r="C217" s="269" t="s">
        <v>397</v>
      </c>
      <c r="D217" s="270" t="s">
        <v>393</v>
      </c>
      <c r="E217" s="10"/>
      <c r="F217" s="271"/>
      <c r="G217" s="272"/>
      <c r="H217" s="9">
        <f>H215*E217%</f>
        <v>0</v>
      </c>
      <c r="I217" s="249"/>
    </row>
    <row r="218" spans="2:10" s="1" customFormat="1" ht="12.75" customHeight="1" outlineLevel="1">
      <c r="B218" s="263" t="s">
        <v>398</v>
      </c>
      <c r="C218" s="273" t="s">
        <v>399</v>
      </c>
      <c r="D218" s="274"/>
      <c r="E218" s="275"/>
      <c r="F218" s="276"/>
      <c r="G218" s="277"/>
      <c r="H218" s="5">
        <f>SUM(H215:H217)</f>
        <v>0</v>
      </c>
      <c r="I218" s="249"/>
    </row>
    <row r="219" spans="2:10" s="1" customFormat="1" ht="12.75" customHeight="1" outlineLevel="1">
      <c r="B219" s="278"/>
      <c r="C219" s="259" t="s">
        <v>400</v>
      </c>
      <c r="D219" s="260" t="s">
        <v>393</v>
      </c>
      <c r="E219" s="6"/>
      <c r="F219" s="261"/>
      <c r="G219" s="261"/>
      <c r="H219" s="11">
        <f>H218*E219%</f>
        <v>0</v>
      </c>
      <c r="I219" s="279"/>
    </row>
    <row r="220" spans="2:10" s="1" customFormat="1" ht="12.75" customHeight="1" outlineLevel="1">
      <c r="B220" s="280" t="s">
        <v>401</v>
      </c>
      <c r="C220" s="273" t="s">
        <v>402</v>
      </c>
      <c r="D220" s="274"/>
      <c r="E220" s="274"/>
      <c r="F220" s="274"/>
      <c r="G220" s="281"/>
      <c r="H220" s="12">
        <f>SUM(H218+H219)</f>
        <v>0</v>
      </c>
      <c r="I220" s="279"/>
    </row>
    <row r="221" spans="2:10" s="1" customFormat="1" ht="12.75" customHeight="1" outlineLevel="1">
      <c r="B221" s="14"/>
      <c r="C221" s="282"/>
      <c r="D221" s="283"/>
      <c r="E221" s="283"/>
      <c r="F221" s="283"/>
      <c r="G221" s="283"/>
      <c r="H221" s="13"/>
      <c r="I221" s="279"/>
    </row>
    <row r="222" spans="2:10" s="1" customFormat="1" ht="12.75" customHeight="1" outlineLevel="1">
      <c r="B222" s="14"/>
      <c r="C222" s="255" t="s">
        <v>403</v>
      </c>
      <c r="D222" s="256"/>
      <c r="E222" s="256"/>
      <c r="F222" s="257"/>
      <c r="G222" s="258"/>
      <c r="H222" s="349"/>
      <c r="I222" s="284"/>
    </row>
    <row r="223" spans="2:10" s="1" customFormat="1" ht="12.6" outlineLevel="1">
      <c r="B223" s="249"/>
      <c r="C223" s="285"/>
      <c r="D223" s="286"/>
      <c r="E223" s="286"/>
      <c r="F223" s="287"/>
      <c r="G223" s="287"/>
      <c r="H223" s="286"/>
      <c r="I223" s="253"/>
    </row>
    <row r="224" spans="2:10" s="1" customFormat="1" ht="21" customHeight="1" outlineLevel="1">
      <c r="B224" s="288" t="s">
        <v>404</v>
      </c>
      <c r="C224" s="289"/>
      <c r="D224" s="256"/>
      <c r="E224" s="256"/>
      <c r="F224" s="257"/>
      <c r="G224" s="258"/>
      <c r="H224" s="290"/>
      <c r="I224" s="14"/>
    </row>
    <row r="225" spans="2:11" s="1" customFormat="1" ht="12.6" outlineLevel="1">
      <c r="B225" s="249"/>
      <c r="C225" s="291"/>
      <c r="D225" s="292"/>
      <c r="E225" s="292"/>
      <c r="F225" s="293"/>
      <c r="G225" s="293"/>
      <c r="H225" s="292"/>
      <c r="I225" s="253"/>
    </row>
    <row r="226" spans="2:11" s="1" customFormat="1" ht="12.95" outlineLevel="1">
      <c r="B226" s="294">
        <v>15</v>
      </c>
      <c r="C226" s="295" t="s">
        <v>405</v>
      </c>
      <c r="D226" s="296"/>
      <c r="E226" s="296"/>
      <c r="F226" s="297"/>
      <c r="G226" s="297"/>
      <c r="H226" s="298"/>
      <c r="I226" s="299"/>
      <c r="K226" s="29"/>
    </row>
    <row r="227" spans="2:11" s="1" customFormat="1" ht="12.6" outlineLevel="1">
      <c r="B227" s="300" t="s">
        <v>406</v>
      </c>
      <c r="C227" s="301" t="s">
        <v>407</v>
      </c>
      <c r="D227" s="302" t="s">
        <v>36</v>
      </c>
      <c r="E227" s="303">
        <v>5</v>
      </c>
      <c r="F227" s="117">
        <v>0</v>
      </c>
      <c r="G227" s="304">
        <f>E227*F227</f>
        <v>0</v>
      </c>
      <c r="H227" s="305"/>
      <c r="I227" s="306"/>
      <c r="K227" s="30"/>
    </row>
    <row r="228" spans="2:11" s="1" customFormat="1" ht="12.6" outlineLevel="1">
      <c r="B228" s="307" t="s">
        <v>408</v>
      </c>
      <c r="C228" s="308" t="s">
        <v>409</v>
      </c>
      <c r="D228" s="309" t="s">
        <v>32</v>
      </c>
      <c r="E228" s="310">
        <v>1</v>
      </c>
      <c r="F228" s="118">
        <v>0</v>
      </c>
      <c r="G228" s="311">
        <f>E228*F228</f>
        <v>0</v>
      </c>
      <c r="H228" s="312"/>
      <c r="I228" s="306"/>
      <c r="K228" s="30"/>
    </row>
    <row r="229" spans="2:11" s="1" customFormat="1" ht="12.6" outlineLevel="1">
      <c r="B229" s="307" t="s">
        <v>410</v>
      </c>
      <c r="C229" s="308" t="s">
        <v>411</v>
      </c>
      <c r="D229" s="309" t="s">
        <v>36</v>
      </c>
      <c r="E229" s="310">
        <v>5</v>
      </c>
      <c r="F229" s="118">
        <v>0</v>
      </c>
      <c r="G229" s="311">
        <f>E229*F229</f>
        <v>0</v>
      </c>
      <c r="H229" s="312"/>
      <c r="I229" s="306"/>
      <c r="K229" s="30"/>
    </row>
    <row r="230" spans="2:11" s="1" customFormat="1" ht="12.6" outlineLevel="1">
      <c r="B230" s="307" t="s">
        <v>412</v>
      </c>
      <c r="C230" s="308" t="s">
        <v>413</v>
      </c>
      <c r="D230" s="309" t="s">
        <v>36</v>
      </c>
      <c r="E230" s="310">
        <v>5</v>
      </c>
      <c r="F230" s="118">
        <v>0</v>
      </c>
      <c r="G230" s="311">
        <f>E230*F230</f>
        <v>0</v>
      </c>
      <c r="H230" s="312"/>
      <c r="I230" s="306"/>
      <c r="K230" s="30"/>
    </row>
    <row r="231" spans="2:11" s="1" customFormat="1" ht="12.95" outlineLevel="1">
      <c r="B231" s="378" t="s">
        <v>414</v>
      </c>
      <c r="C231" s="379"/>
      <c r="D231" s="379"/>
      <c r="E231" s="379"/>
      <c r="F231" s="379"/>
      <c r="G231" s="380"/>
      <c r="H231" s="313">
        <f>SUM(G227:G230)</f>
        <v>0</v>
      </c>
      <c r="I231" s="249"/>
      <c r="K231" s="31"/>
    </row>
    <row r="232" spans="2:11" s="1" customFormat="1" ht="15" customHeight="1" outlineLevel="1">
      <c r="B232" s="314"/>
      <c r="C232" s="315"/>
      <c r="D232" s="314"/>
      <c r="E232" s="314"/>
      <c r="F232" s="314"/>
      <c r="G232" s="314"/>
      <c r="H232" s="314"/>
      <c r="I232" s="14"/>
      <c r="J232" s="119"/>
      <c r="K232" s="24"/>
    </row>
    <row r="233" spans="2:11" s="1" customFormat="1" ht="34.15" customHeight="1" outlineLevel="1">
      <c r="B233" s="381" t="s">
        <v>415</v>
      </c>
      <c r="C233" s="382"/>
      <c r="D233" s="382"/>
      <c r="E233" s="382"/>
      <c r="F233" s="383"/>
      <c r="G233" s="384"/>
      <c r="H233" s="385"/>
      <c r="I233" s="14"/>
      <c r="J233" s="120"/>
      <c r="K233" s="32"/>
    </row>
    <row r="234" spans="2:11" s="1" customFormat="1" outlineLevel="1">
      <c r="B234" s="314"/>
      <c r="C234" s="315"/>
      <c r="D234" s="314"/>
      <c r="E234" s="314"/>
      <c r="F234" s="316"/>
      <c r="G234" s="316"/>
      <c r="H234" s="314"/>
      <c r="I234" s="253"/>
      <c r="J234" s="119"/>
    </row>
    <row r="235" spans="2:11" s="1" customFormat="1" ht="20.65" customHeight="1" outlineLevel="1">
      <c r="B235" s="386" t="s">
        <v>416</v>
      </c>
      <c r="C235" s="387"/>
      <c r="D235" s="387"/>
      <c r="E235" s="387"/>
      <c r="F235" s="387"/>
      <c r="G235" s="387"/>
      <c r="H235" s="387"/>
      <c r="I235" s="388"/>
      <c r="J235" s="119"/>
    </row>
    <row r="236" spans="2:11" s="1" customFormat="1" outlineLevel="1">
      <c r="B236" s="317"/>
      <c r="C236" s="318"/>
      <c r="D236" s="317"/>
      <c r="E236" s="317"/>
      <c r="F236" s="319"/>
      <c r="G236" s="319"/>
      <c r="H236" s="317"/>
      <c r="I236" s="319"/>
      <c r="J236" s="119"/>
    </row>
    <row r="237" spans="2:11" s="1" customFormat="1" ht="36.6" customHeight="1" outlineLevel="1">
      <c r="B237" s="320" t="s">
        <v>7</v>
      </c>
      <c r="C237" s="389" t="s">
        <v>8</v>
      </c>
      <c r="D237" s="390"/>
      <c r="E237" s="390"/>
      <c r="F237" s="390"/>
      <c r="G237" s="391"/>
      <c r="H237" s="321" t="s">
        <v>15</v>
      </c>
      <c r="I237" s="322" t="s">
        <v>417</v>
      </c>
      <c r="J237" s="119"/>
    </row>
    <row r="238" spans="2:11" s="1" customFormat="1">
      <c r="B238" s="392"/>
      <c r="C238" s="393"/>
      <c r="D238" s="393"/>
      <c r="E238" s="393"/>
      <c r="F238" s="393"/>
      <c r="G238" s="393"/>
      <c r="H238" s="393"/>
      <c r="I238" s="394"/>
      <c r="J238" s="119"/>
    </row>
    <row r="239" spans="2:11" s="1" customFormat="1">
      <c r="B239" s="323" t="str">
        <f>B13</f>
        <v>1</v>
      </c>
      <c r="C239" s="365" t="str">
        <f>C13</f>
        <v>TAREAS PRELIMINARES</v>
      </c>
      <c r="D239" s="366"/>
      <c r="E239" s="366"/>
      <c r="F239" s="366"/>
      <c r="G239" s="367"/>
      <c r="H239" s="324">
        <f>H13*H222</f>
        <v>0</v>
      </c>
      <c r="I239" s="325"/>
      <c r="J239" s="119"/>
    </row>
    <row r="240" spans="2:11" s="1" customFormat="1">
      <c r="B240" s="326">
        <f>B19</f>
        <v>2</v>
      </c>
      <c r="C240" s="353" t="str">
        <f>C19</f>
        <v>DEMOLICIÓN Y RETIROS</v>
      </c>
      <c r="D240" s="354"/>
      <c r="E240" s="354"/>
      <c r="F240" s="354"/>
      <c r="G240" s="355"/>
      <c r="H240" s="327">
        <f>H19*H222</f>
        <v>0</v>
      </c>
      <c r="I240" s="328"/>
      <c r="J240" s="119"/>
    </row>
    <row r="241" spans="2:10" s="1" customFormat="1">
      <c r="B241" s="326">
        <f>B48</f>
        <v>3</v>
      </c>
      <c r="C241" s="353" t="str">
        <f>C48</f>
        <v xml:space="preserve">ALBAÑILERIA </v>
      </c>
      <c r="D241" s="354"/>
      <c r="E241" s="354"/>
      <c r="F241" s="354"/>
      <c r="G241" s="355"/>
      <c r="H241" s="327">
        <f>H48*H222</f>
        <v>0</v>
      </c>
      <c r="I241" s="328"/>
      <c r="J241" s="119"/>
    </row>
    <row r="242" spans="2:10" s="1" customFormat="1">
      <c r="B242" s="326">
        <v>4</v>
      </c>
      <c r="C242" s="122" t="str">
        <f>C71</f>
        <v>CONSTRUCCION EN SECO</v>
      </c>
      <c r="D242" s="123"/>
      <c r="E242" s="123"/>
      <c r="F242" s="123"/>
      <c r="G242" s="124"/>
      <c r="H242" s="327">
        <f>H71*H222</f>
        <v>0</v>
      </c>
      <c r="I242" s="328"/>
      <c r="J242" s="119"/>
    </row>
    <row r="243" spans="2:10" s="1" customFormat="1">
      <c r="B243" s="326">
        <v>5</v>
      </c>
      <c r="C243" s="353" t="str">
        <f>C76</f>
        <v>CARPINTERIAS</v>
      </c>
      <c r="D243" s="354"/>
      <c r="E243" s="354"/>
      <c r="F243" s="354"/>
      <c r="G243" s="355"/>
      <c r="H243" s="327">
        <f>H76*H222</f>
        <v>0</v>
      </c>
      <c r="I243" s="328"/>
      <c r="J243" s="119"/>
    </row>
    <row r="244" spans="2:10" s="1" customFormat="1">
      <c r="B244" s="326">
        <v>6</v>
      </c>
      <c r="C244" s="353" t="str">
        <f>C100</f>
        <v>HERRERIA</v>
      </c>
      <c r="D244" s="354"/>
      <c r="E244" s="354"/>
      <c r="F244" s="354"/>
      <c r="G244" s="355"/>
      <c r="H244" s="327">
        <f>H100*H222</f>
        <v>0</v>
      </c>
      <c r="I244" s="328"/>
      <c r="J244" s="119"/>
    </row>
    <row r="245" spans="2:10" s="1" customFormat="1">
      <c r="B245" s="326">
        <v>7</v>
      </c>
      <c r="C245" s="353" t="str">
        <f>C102</f>
        <v>PINTURA</v>
      </c>
      <c r="D245" s="354"/>
      <c r="E245" s="354"/>
      <c r="F245" s="354"/>
      <c r="G245" s="355"/>
      <c r="H245" s="327">
        <f>H102*H222</f>
        <v>0</v>
      </c>
      <c r="I245" s="328"/>
      <c r="J245" s="119"/>
    </row>
    <row r="246" spans="2:10" s="1" customFormat="1">
      <c r="B246" s="326">
        <v>8</v>
      </c>
      <c r="C246" s="353" t="str">
        <f>C108</f>
        <v>INSTALACION SANITARIA</v>
      </c>
      <c r="D246" s="354"/>
      <c r="E246" s="354"/>
      <c r="F246" s="354"/>
      <c r="G246" s="355"/>
      <c r="H246" s="327">
        <f>H108*H222</f>
        <v>0</v>
      </c>
      <c r="I246" s="328"/>
      <c r="J246" s="119"/>
    </row>
    <row r="247" spans="2:10" s="1" customFormat="1">
      <c r="B247" s="326">
        <v>9</v>
      </c>
      <c r="C247" s="122" t="str">
        <f>C173</f>
        <v xml:space="preserve">INSTALACION ELECTRICA </v>
      </c>
      <c r="D247" s="123"/>
      <c r="E247" s="123"/>
      <c r="F247" s="123"/>
      <c r="G247" s="124"/>
      <c r="H247" s="327">
        <f>H173*H222</f>
        <v>0</v>
      </c>
      <c r="I247" s="328"/>
      <c r="J247" s="119"/>
    </row>
    <row r="248" spans="2:10" s="1" customFormat="1">
      <c r="B248" s="326">
        <v>10</v>
      </c>
      <c r="C248" s="122" t="str">
        <f>C199</f>
        <v>MESADAS</v>
      </c>
      <c r="D248" s="123"/>
      <c r="E248" s="123"/>
      <c r="F248" s="123"/>
      <c r="G248" s="124"/>
      <c r="H248" s="327">
        <f>H199*H222</f>
        <v>0</v>
      </c>
      <c r="I248" s="328"/>
      <c r="J248" s="119"/>
    </row>
    <row r="249" spans="2:10" s="1" customFormat="1">
      <c r="B249" s="326">
        <v>11</v>
      </c>
      <c r="C249" s="122" t="str">
        <f>C201</f>
        <v>ESPEJOS</v>
      </c>
      <c r="D249" s="123"/>
      <c r="E249" s="123"/>
      <c r="F249" s="123"/>
      <c r="G249" s="124"/>
      <c r="H249" s="327">
        <f>H201*H222</f>
        <v>0</v>
      </c>
      <c r="I249" s="328"/>
      <c r="J249" s="119"/>
    </row>
    <row r="250" spans="2:10" s="1" customFormat="1">
      <c r="B250" s="326">
        <v>12</v>
      </c>
      <c r="C250" s="122" t="str">
        <f>C203</f>
        <v>PLATAFORMA OBLICUA RECTA</v>
      </c>
      <c r="D250" s="123"/>
      <c r="E250" s="123"/>
      <c r="F250" s="123"/>
      <c r="G250" s="124"/>
      <c r="H250" s="327">
        <f>H203*H222</f>
        <v>0</v>
      </c>
      <c r="I250" s="328"/>
      <c r="J250" s="119"/>
    </row>
    <row r="251" spans="2:10" s="1" customFormat="1">
      <c r="B251" s="326">
        <v>13</v>
      </c>
      <c r="C251" s="353" t="str">
        <f>C205</f>
        <v>EQUIPAMIENTO</v>
      </c>
      <c r="D251" s="354"/>
      <c r="E251" s="354"/>
      <c r="F251" s="354"/>
      <c r="G251" s="355"/>
      <c r="H251" s="327">
        <f>H205*H222</f>
        <v>0</v>
      </c>
      <c r="I251" s="328"/>
      <c r="J251" s="119"/>
    </row>
    <row r="252" spans="2:10" s="1" customFormat="1">
      <c r="B252" s="329">
        <v>14</v>
      </c>
      <c r="C252" s="104" t="str">
        <f>C208</f>
        <v>LIMPIEZA DE OBRA</v>
      </c>
      <c r="D252" s="105"/>
      <c r="E252" s="105"/>
      <c r="F252" s="105"/>
      <c r="G252" s="106"/>
      <c r="H252" s="330">
        <f>H208*H222</f>
        <v>0</v>
      </c>
      <c r="I252" s="331"/>
      <c r="J252" s="119"/>
    </row>
    <row r="253" spans="2:10" s="1" customFormat="1">
      <c r="B253" s="332"/>
      <c r="C253" s="356" t="s">
        <v>418</v>
      </c>
      <c r="D253" s="357"/>
      <c r="E253" s="357"/>
      <c r="F253" s="357"/>
      <c r="G253" s="358"/>
      <c r="H253" s="333">
        <f>SUM(H239:H252)</f>
        <v>0</v>
      </c>
      <c r="I253" s="334"/>
      <c r="J253" s="119"/>
    </row>
    <row r="254" spans="2:10" s="1" customFormat="1">
      <c r="B254" s="249"/>
      <c r="C254" s="282"/>
      <c r="D254" s="335"/>
      <c r="E254" s="335"/>
      <c r="F254" s="336"/>
      <c r="G254" s="336"/>
      <c r="H254" s="337"/>
      <c r="I254" s="338"/>
      <c r="J254" s="121"/>
    </row>
    <row r="255" spans="2:10" s="1" customFormat="1">
      <c r="B255" s="339">
        <v>15</v>
      </c>
      <c r="C255" s="359" t="str">
        <f>C226</f>
        <v>EQUIPO DE OBRA</v>
      </c>
      <c r="D255" s="360"/>
      <c r="E255" s="360"/>
      <c r="F255" s="360"/>
      <c r="G255" s="361"/>
      <c r="H255" s="340">
        <f>H231</f>
        <v>0</v>
      </c>
      <c r="I255" s="341"/>
      <c r="J255" s="119"/>
    </row>
    <row r="256" spans="2:10" s="1" customFormat="1">
      <c r="B256" s="332"/>
      <c r="C256" s="356" t="s">
        <v>419</v>
      </c>
      <c r="D256" s="357"/>
      <c r="E256" s="357"/>
      <c r="F256" s="357"/>
      <c r="G256" s="358"/>
      <c r="H256" s="342">
        <f>H253+H255</f>
        <v>0</v>
      </c>
      <c r="I256" s="343"/>
      <c r="J256" s="119"/>
    </row>
    <row r="257" spans="1:10" s="1" customFormat="1">
      <c r="B257" s="249"/>
      <c r="C257" s="3"/>
      <c r="D257" s="14"/>
      <c r="E257" s="14"/>
      <c r="F257" s="14"/>
      <c r="G257" s="14"/>
      <c r="H257" s="14"/>
      <c r="I257" s="14"/>
      <c r="J257" s="119"/>
    </row>
    <row r="258" spans="1:10" s="1" customFormat="1">
      <c r="B258" s="249"/>
      <c r="C258" s="362" t="s">
        <v>420</v>
      </c>
      <c r="D258" s="363"/>
      <c r="E258" s="364"/>
      <c r="F258" s="344" t="s">
        <v>24</v>
      </c>
      <c r="G258" s="347"/>
      <c r="H258" s="14"/>
      <c r="I258" s="14"/>
      <c r="J258" s="119"/>
    </row>
    <row r="259" spans="1:10" s="1" customFormat="1">
      <c r="B259" s="249"/>
      <c r="C259" s="350" t="s">
        <v>421</v>
      </c>
      <c r="D259" s="351"/>
      <c r="E259" s="352"/>
      <c r="F259" s="345" t="s">
        <v>422</v>
      </c>
      <c r="G259" s="348"/>
      <c r="H259" s="346"/>
      <c r="I259" s="14"/>
      <c r="J259" s="119"/>
    </row>
    <row r="260" spans="1:10">
      <c r="A260" s="1"/>
      <c r="B260" s="109"/>
      <c r="D260" s="14"/>
      <c r="F260" s="1"/>
      <c r="G260" s="1"/>
      <c r="I260" s="14"/>
      <c r="J260" s="2"/>
    </row>
    <row r="261" spans="1:10">
      <c r="A261" s="1"/>
    </row>
    <row r="262" spans="1:10">
      <c r="A262" s="1"/>
    </row>
    <row r="263" spans="1:10">
      <c r="A263" s="1"/>
      <c r="J263" s="18"/>
    </row>
  </sheetData>
  <sheetProtection algorithmName="SHA-512" hashValue="vtom/U+99ZC9kMgoeshmucibt2P/c6e6iOprYnjlWtZk+1+Q3U1KMlGlEdepe/vr/zg/QCV4VsVPAJC4hEEgcQ==" saltValue="ozhAU+iSAoCOlAGZ12lVvA==" spinCount="100000" sheet="1" objects="1" scenarios="1" formatCells="0" formatColumns="0" formatRows="0"/>
  <mergeCells count="37">
    <mergeCell ref="B5:I5"/>
    <mergeCell ref="B1:J1"/>
    <mergeCell ref="B2:J2"/>
    <mergeCell ref="B3:E3"/>
    <mergeCell ref="F3:J4"/>
    <mergeCell ref="B4:E4"/>
    <mergeCell ref="B6:E7"/>
    <mergeCell ref="F6:J7"/>
    <mergeCell ref="B8:I8"/>
    <mergeCell ref="B9:B10"/>
    <mergeCell ref="C9:C10"/>
    <mergeCell ref="D9:E9"/>
    <mergeCell ref="F9:J9"/>
    <mergeCell ref="C239:G239"/>
    <mergeCell ref="B11:J11"/>
    <mergeCell ref="F12:I12"/>
    <mergeCell ref="J93:J95"/>
    <mergeCell ref="J120:J122"/>
    <mergeCell ref="J125:J127"/>
    <mergeCell ref="B231:G231"/>
    <mergeCell ref="B233:F233"/>
    <mergeCell ref="G233:H233"/>
    <mergeCell ref="B235:I235"/>
    <mergeCell ref="C237:G237"/>
    <mergeCell ref="B238:I238"/>
    <mergeCell ref="C259:E259"/>
    <mergeCell ref="C240:G240"/>
    <mergeCell ref="C241:G241"/>
    <mergeCell ref="C243:G243"/>
    <mergeCell ref="C244:G244"/>
    <mergeCell ref="C245:G245"/>
    <mergeCell ref="C246:G246"/>
    <mergeCell ref="C251:G251"/>
    <mergeCell ref="C253:G253"/>
    <mergeCell ref="C255:G255"/>
    <mergeCell ref="C256:G256"/>
    <mergeCell ref="C258:E258"/>
  </mergeCells>
  <dataValidations count="4">
    <dataValidation type="list" allowBlank="1" showInputMessage="1" showErrorMessage="1" sqref="D2:D4 D9:D10" xr:uid="{00000000-0002-0000-0000-000000000000}">
      <formula1>$L$13:$L$18</formula1>
    </dataValidation>
    <dataValidation type="list" allowBlank="1" showInputMessage="1" showErrorMessage="1" sqref="D100" xr:uid="{00000000-0002-0000-0000-000001000000}">
      <formula1>$L$13:$L$16</formula1>
    </dataValidation>
    <dataValidation type="list" allowBlank="1" showInputMessage="1" showErrorMessage="1" sqref="D101 D64:D66 D30 D39:D45" xr:uid="{00000000-0002-0000-0000-000002000000}">
      <formula1>"ml, m2, m3, gl, un, mes"</formula1>
    </dataValidation>
    <dataValidation type="list" allowBlank="1" showInputMessage="1" showErrorMessage="1" sqref="D1" xr:uid="{00000000-0002-0000-0000-000003000000}">
      <formula1>#REF!</formula1>
    </dataValidation>
  </dataValidations>
  <pageMargins left="0.25" right="0.25" top="0.75" bottom="0.75" header="0.3" footer="0.3"/>
  <pageSetup paperSize="9" scale="47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K35"/>
  <sheetViews>
    <sheetView zoomScale="55" zoomScaleNormal="55" workbookViewId="0">
      <selection activeCell="F7" sqref="F7"/>
    </sheetView>
  </sheetViews>
  <sheetFormatPr defaultColWidth="11.42578125" defaultRowHeight="14.45"/>
  <sheetData>
    <row r="1" spans="2:11" ht="15" thickBot="1"/>
    <row r="2" spans="2:11" ht="15" thickBot="1">
      <c r="B2" s="33" t="s">
        <v>423</v>
      </c>
      <c r="C2" s="34"/>
      <c r="D2" s="34"/>
      <c r="E2" s="34"/>
      <c r="F2" s="34"/>
      <c r="G2" s="34"/>
      <c r="H2" s="34"/>
      <c r="I2" s="34"/>
      <c r="J2" s="34"/>
      <c r="K2" s="35"/>
    </row>
    <row r="3" spans="2:11" ht="15" thickBot="1">
      <c r="B3" s="36"/>
      <c r="C3" s="37" t="s">
        <v>424</v>
      </c>
      <c r="D3" s="38"/>
      <c r="E3" s="39"/>
      <c r="F3" s="39"/>
      <c r="G3" s="39"/>
      <c r="H3" s="39"/>
      <c r="I3" s="431" t="s">
        <v>425</v>
      </c>
      <c r="J3" s="433"/>
      <c r="K3" s="40"/>
    </row>
    <row r="4" spans="2:11" ht="15" thickBot="1">
      <c r="B4" s="36"/>
      <c r="C4" s="37" t="s">
        <v>426</v>
      </c>
      <c r="D4" s="38"/>
      <c r="E4" s="39"/>
      <c r="F4" s="39"/>
      <c r="G4" s="39"/>
      <c r="H4" s="39"/>
      <c r="I4" s="432"/>
      <c r="J4" s="434"/>
      <c r="K4" s="40"/>
    </row>
    <row r="5" spans="2:11" ht="15" thickBot="1">
      <c r="B5" s="36"/>
      <c r="C5" s="39"/>
      <c r="D5" s="39"/>
      <c r="E5" s="39"/>
      <c r="F5" s="39"/>
      <c r="G5" s="39"/>
      <c r="H5" s="39"/>
      <c r="I5" s="39"/>
      <c r="J5" s="39"/>
      <c r="K5" s="40"/>
    </row>
    <row r="6" spans="2:11" ht="23.45" thickBot="1">
      <c r="B6" s="41"/>
      <c r="C6" s="42" t="s">
        <v>427</v>
      </c>
      <c r="D6" s="43" t="s">
        <v>428</v>
      </c>
      <c r="E6" s="44" t="s">
        <v>429</v>
      </c>
      <c r="F6" s="43" t="s">
        <v>430</v>
      </c>
      <c r="G6" s="44" t="s">
        <v>431</v>
      </c>
      <c r="H6" s="43" t="s">
        <v>432</v>
      </c>
      <c r="I6" s="45" t="s">
        <v>433</v>
      </c>
      <c r="J6" s="45" t="s">
        <v>434</v>
      </c>
      <c r="K6" s="46"/>
    </row>
    <row r="7" spans="2:11" ht="15" thickBot="1">
      <c r="B7" s="36"/>
      <c r="C7" s="39"/>
      <c r="D7" s="39"/>
      <c r="E7" s="39"/>
      <c r="F7" s="39"/>
      <c r="G7" s="47"/>
      <c r="H7" s="39"/>
      <c r="I7" s="39"/>
      <c r="J7" s="39"/>
      <c r="K7" s="40"/>
    </row>
    <row r="8" spans="2:11" ht="15" thickBot="1">
      <c r="B8" s="36"/>
      <c r="C8" s="48" t="s">
        <v>390</v>
      </c>
      <c r="D8" s="49" t="s">
        <v>197</v>
      </c>
      <c r="E8" s="50"/>
      <c r="F8" s="51" t="s">
        <v>435</v>
      </c>
      <c r="G8" s="51" t="s">
        <v>435</v>
      </c>
      <c r="H8" s="51" t="s">
        <v>436</v>
      </c>
      <c r="I8" s="52" t="s">
        <v>437</v>
      </c>
      <c r="J8" s="53"/>
      <c r="K8" s="40"/>
    </row>
    <row r="9" spans="2:11" ht="15" thickBot="1">
      <c r="B9" s="36"/>
      <c r="C9" s="39"/>
      <c r="D9" s="54"/>
      <c r="E9" s="39"/>
      <c r="F9" s="39"/>
      <c r="G9" s="39"/>
      <c r="H9" s="39"/>
      <c r="I9" s="39"/>
      <c r="J9" s="39"/>
      <c r="K9" s="40"/>
    </row>
    <row r="10" spans="2:11">
      <c r="B10" s="36"/>
      <c r="C10" s="55"/>
      <c r="D10" s="56"/>
      <c r="E10" s="57"/>
      <c r="F10" s="57"/>
      <c r="G10" s="57"/>
      <c r="H10" s="57"/>
      <c r="I10" s="58"/>
      <c r="J10" s="39"/>
      <c r="K10" s="40"/>
    </row>
    <row r="11" spans="2:11">
      <c r="B11" s="36"/>
      <c r="C11" s="59"/>
      <c r="D11" s="60"/>
      <c r="E11" s="61"/>
      <c r="F11" s="61"/>
      <c r="G11" s="61"/>
      <c r="H11" s="61"/>
      <c r="I11" s="62"/>
      <c r="J11" s="39"/>
      <c r="K11" s="40"/>
    </row>
    <row r="12" spans="2:11">
      <c r="B12" s="36"/>
      <c r="C12" s="59"/>
      <c r="D12" s="60"/>
      <c r="E12" s="61"/>
      <c r="F12" s="61"/>
      <c r="G12" s="61"/>
      <c r="H12" s="61"/>
      <c r="I12" s="62"/>
      <c r="J12" s="39"/>
      <c r="K12" s="40"/>
    </row>
    <row r="13" spans="2:11" ht="15" thickBot="1">
      <c r="B13" s="36"/>
      <c r="C13" s="63"/>
      <c r="D13" s="64"/>
      <c r="E13" s="65"/>
      <c r="F13" s="65"/>
      <c r="G13" s="65"/>
      <c r="H13" s="65"/>
      <c r="I13" s="66"/>
      <c r="J13" s="39"/>
      <c r="K13" s="40"/>
    </row>
    <row r="14" spans="2:11" ht="15" thickBot="1">
      <c r="B14" s="36"/>
      <c r="C14" s="39"/>
      <c r="D14" s="54"/>
      <c r="E14" s="39"/>
      <c r="F14" s="39"/>
      <c r="G14" s="47"/>
      <c r="H14" s="39"/>
      <c r="I14" s="39"/>
      <c r="J14" s="39"/>
      <c r="K14" s="40"/>
    </row>
    <row r="15" spans="2:11" ht="15" thickBot="1">
      <c r="B15" s="36"/>
      <c r="C15" s="48" t="s">
        <v>394</v>
      </c>
      <c r="D15" s="67" t="s">
        <v>438</v>
      </c>
      <c r="E15" s="68"/>
      <c r="F15" s="51" t="s">
        <v>439</v>
      </c>
      <c r="G15" s="51" t="s">
        <v>440</v>
      </c>
      <c r="H15" s="51" t="s">
        <v>441</v>
      </c>
      <c r="I15" s="52" t="s">
        <v>437</v>
      </c>
      <c r="J15" s="69"/>
      <c r="K15" s="40"/>
    </row>
    <row r="16" spans="2:11" ht="15" thickBot="1">
      <c r="B16" s="36"/>
      <c r="C16" s="39"/>
      <c r="D16" s="39"/>
      <c r="E16" s="39"/>
      <c r="F16" s="39"/>
      <c r="G16" s="39"/>
      <c r="H16" s="39"/>
      <c r="I16" s="39"/>
      <c r="J16" s="39"/>
      <c r="K16" s="40"/>
    </row>
    <row r="17" spans="2:11">
      <c r="B17" s="36"/>
      <c r="C17" s="55"/>
      <c r="D17" s="70"/>
      <c r="E17" s="70"/>
      <c r="F17" s="57"/>
      <c r="G17" s="57"/>
      <c r="H17" s="57"/>
      <c r="I17" s="58"/>
      <c r="J17" s="39"/>
      <c r="K17" s="40"/>
    </row>
    <row r="18" spans="2:11">
      <c r="B18" s="36"/>
      <c r="C18" s="59"/>
      <c r="D18" s="61"/>
      <c r="E18" s="61"/>
      <c r="F18" s="61"/>
      <c r="G18" s="61"/>
      <c r="H18" s="61"/>
      <c r="I18" s="62"/>
      <c r="J18" s="39"/>
      <c r="K18" s="40"/>
    </row>
    <row r="19" spans="2:11">
      <c r="B19" s="36"/>
      <c r="C19" s="59"/>
      <c r="D19" s="61"/>
      <c r="E19" s="61"/>
      <c r="F19" s="61"/>
      <c r="G19" s="61"/>
      <c r="H19" s="61"/>
      <c r="I19" s="62"/>
      <c r="J19" s="39"/>
      <c r="K19" s="40"/>
    </row>
    <row r="20" spans="2:11" ht="15" thickBot="1">
      <c r="B20" s="36"/>
      <c r="C20" s="63"/>
      <c r="D20" s="65"/>
      <c r="E20" s="65"/>
      <c r="F20" s="65"/>
      <c r="G20" s="65"/>
      <c r="H20" s="65"/>
      <c r="I20" s="66"/>
      <c r="J20" s="39"/>
      <c r="K20" s="40"/>
    </row>
    <row r="21" spans="2:11" ht="15" thickBot="1">
      <c r="B21" s="36"/>
      <c r="C21" s="39"/>
      <c r="D21" s="39"/>
      <c r="E21" s="39"/>
      <c r="F21" s="39"/>
      <c r="G21" s="39"/>
      <c r="H21" s="39"/>
      <c r="I21" s="39"/>
      <c r="J21" s="39"/>
      <c r="K21" s="40"/>
    </row>
    <row r="22" spans="2:11" ht="15" thickBot="1">
      <c r="B22" s="36"/>
      <c r="C22" s="48" t="s">
        <v>401</v>
      </c>
      <c r="D22" s="67" t="s">
        <v>442</v>
      </c>
      <c r="E22" s="68"/>
      <c r="F22" s="51" t="s">
        <v>443</v>
      </c>
      <c r="G22" s="51" t="s">
        <v>444</v>
      </c>
      <c r="H22" s="51" t="s">
        <v>445</v>
      </c>
      <c r="I22" s="52" t="s">
        <v>437</v>
      </c>
      <c r="J22" s="69"/>
      <c r="K22" s="40"/>
    </row>
    <row r="23" spans="2:11" ht="15" thickBot="1">
      <c r="B23" s="36"/>
      <c r="C23" s="39"/>
      <c r="D23" s="39"/>
      <c r="E23" s="39"/>
      <c r="F23" s="39"/>
      <c r="G23" s="39"/>
      <c r="H23" s="39"/>
      <c r="I23" s="39"/>
      <c r="J23" s="39"/>
      <c r="K23" s="40"/>
    </row>
    <row r="24" spans="2:11">
      <c r="B24" s="36"/>
      <c r="C24" s="55"/>
      <c r="D24" s="57"/>
      <c r="E24" s="57"/>
      <c r="F24" s="57"/>
      <c r="G24" s="57"/>
      <c r="H24" s="57"/>
      <c r="I24" s="58"/>
      <c r="J24" s="39"/>
      <c r="K24" s="40"/>
    </row>
    <row r="25" spans="2:11">
      <c r="B25" s="36"/>
      <c r="C25" s="59"/>
      <c r="D25" s="61"/>
      <c r="E25" s="61"/>
      <c r="F25" s="61"/>
      <c r="G25" s="61"/>
      <c r="H25" s="61"/>
      <c r="I25" s="62"/>
      <c r="J25" s="39"/>
      <c r="K25" s="40"/>
    </row>
    <row r="26" spans="2:11">
      <c r="B26" s="36"/>
      <c r="C26" s="59"/>
      <c r="D26" s="61"/>
      <c r="E26" s="61"/>
      <c r="F26" s="61"/>
      <c r="G26" s="61"/>
      <c r="H26" s="61"/>
      <c r="I26" s="62"/>
      <c r="J26" s="39"/>
      <c r="K26" s="40"/>
    </row>
    <row r="27" spans="2:11" ht="15" thickBot="1">
      <c r="B27" s="36"/>
      <c r="C27" s="63"/>
      <c r="D27" s="65"/>
      <c r="E27" s="65"/>
      <c r="F27" s="65"/>
      <c r="G27" s="65"/>
      <c r="H27" s="65"/>
      <c r="I27" s="66"/>
      <c r="J27" s="39"/>
      <c r="K27" s="40"/>
    </row>
    <row r="28" spans="2:11">
      <c r="B28" s="36"/>
      <c r="C28" s="39"/>
      <c r="D28" s="39"/>
      <c r="E28" s="39"/>
      <c r="F28" s="39"/>
      <c r="G28" s="39"/>
      <c r="H28" s="39"/>
      <c r="I28" s="39"/>
      <c r="J28" s="39"/>
      <c r="K28" s="40"/>
    </row>
    <row r="29" spans="2:11" ht="15" thickBot="1">
      <c r="B29" s="36"/>
      <c r="C29" s="39"/>
      <c r="D29" s="39"/>
      <c r="E29" s="39"/>
      <c r="F29" s="39"/>
      <c r="G29" s="39"/>
      <c r="H29" s="39"/>
      <c r="I29" s="39"/>
      <c r="J29" s="39"/>
      <c r="K29" s="40"/>
    </row>
    <row r="30" spans="2:11" ht="15" thickBot="1">
      <c r="B30" s="36"/>
      <c r="C30" s="39"/>
      <c r="D30" s="39"/>
      <c r="E30" s="39"/>
      <c r="F30" s="39"/>
      <c r="G30" s="39"/>
      <c r="H30" s="445" t="s">
        <v>446</v>
      </c>
      <c r="I30" s="446"/>
      <c r="J30" s="71"/>
      <c r="K30" s="40"/>
    </row>
    <row r="31" spans="2:11" ht="15" thickBot="1">
      <c r="B31" s="36"/>
      <c r="C31" s="39"/>
      <c r="D31" s="39"/>
      <c r="E31" s="39"/>
      <c r="F31" s="39"/>
      <c r="G31" s="39"/>
      <c r="H31" s="39"/>
      <c r="I31" s="39"/>
      <c r="J31" s="39"/>
      <c r="K31" s="40"/>
    </row>
    <row r="32" spans="2:11" ht="15" thickBot="1">
      <c r="B32" s="36"/>
      <c r="C32" s="39"/>
      <c r="D32" s="39"/>
      <c r="E32" s="39"/>
      <c r="F32" s="39"/>
      <c r="G32" s="39"/>
      <c r="H32" s="447" t="s">
        <v>447</v>
      </c>
      <c r="I32" s="448"/>
      <c r="J32" s="53"/>
      <c r="K32" s="40"/>
    </row>
    <row r="33" spans="2:11" ht="15" thickBot="1">
      <c r="B33" s="36"/>
      <c r="C33" s="39"/>
      <c r="D33" s="39"/>
      <c r="E33" s="39"/>
      <c r="F33" s="39"/>
      <c r="G33" s="39"/>
      <c r="H33" s="39"/>
      <c r="I33" s="39"/>
      <c r="J33" s="39"/>
      <c r="K33" s="40"/>
    </row>
    <row r="34" spans="2:11" ht="15" thickBot="1">
      <c r="B34" s="36"/>
      <c r="C34" s="39"/>
      <c r="D34" s="39"/>
      <c r="E34" s="39"/>
      <c r="F34" s="39"/>
      <c r="G34" s="39"/>
      <c r="H34" s="445" t="s">
        <v>448</v>
      </c>
      <c r="I34" s="446"/>
      <c r="J34" s="71"/>
      <c r="K34" s="40"/>
    </row>
    <row r="35" spans="2:11" ht="15" thickBot="1">
      <c r="B35" s="72"/>
      <c r="C35" s="73"/>
      <c r="D35" s="73"/>
      <c r="E35" s="73"/>
      <c r="F35" s="73"/>
      <c r="G35" s="73"/>
      <c r="H35" s="73"/>
      <c r="I35" s="73"/>
      <c r="J35" s="73"/>
      <c r="K35" s="74"/>
    </row>
  </sheetData>
  <sheetProtection algorithmName="SHA-512" hashValue="89jlDN8JncR0tUywdGjXUGK3JF7t8Dv3euwdVgF1gHqGGaHK6gHIDaYncqFBv9Gkw1yo4AWdDfBOM4DkSqVV+w==" saltValue="xj9edLCH7ejaVhziS2qtrQ==" spinCount="100000" sheet="1" objects="1" scenarios="1"/>
  <mergeCells count="5">
    <mergeCell ref="I3:I4"/>
    <mergeCell ref="J3:J4"/>
    <mergeCell ref="H30:I30"/>
    <mergeCell ref="H32:I32"/>
    <mergeCell ref="H34:I3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J15"/>
  <sheetViews>
    <sheetView zoomScale="70" zoomScaleNormal="70" workbookViewId="0">
      <selection activeCell="O10" sqref="O10"/>
    </sheetView>
  </sheetViews>
  <sheetFormatPr defaultColWidth="11.42578125" defaultRowHeight="14.45"/>
  <sheetData>
    <row r="1" spans="2:10" ht="15" thickBot="1"/>
    <row r="2" spans="2:10" ht="15" thickBot="1">
      <c r="B2" s="75"/>
      <c r="C2" s="76"/>
      <c r="D2" s="77"/>
      <c r="E2" s="77"/>
      <c r="F2" s="77"/>
      <c r="G2" s="77"/>
      <c r="H2" s="77"/>
      <c r="I2" s="77"/>
      <c r="J2" s="78"/>
    </row>
    <row r="3" spans="2:10" ht="15.95" thickBot="1">
      <c r="B3" s="79"/>
      <c r="C3" s="441" t="s">
        <v>449</v>
      </c>
      <c r="D3" s="442"/>
      <c r="E3" s="442"/>
      <c r="F3" s="442"/>
      <c r="G3" s="442"/>
      <c r="H3" s="442"/>
      <c r="I3" s="442"/>
      <c r="J3" s="80"/>
    </row>
    <row r="4" spans="2:10" ht="15" thickBot="1">
      <c r="B4" s="81"/>
      <c r="C4" s="76"/>
      <c r="D4" s="77"/>
      <c r="E4" s="77"/>
      <c r="F4" s="77"/>
      <c r="G4" s="77"/>
      <c r="H4" s="77"/>
      <c r="I4" s="77"/>
      <c r="J4" s="82"/>
    </row>
    <row r="5" spans="2:10" ht="15" thickBot="1">
      <c r="B5" s="81"/>
      <c r="C5" s="83" t="s">
        <v>390</v>
      </c>
      <c r="D5" s="435" t="s">
        <v>446</v>
      </c>
      <c r="E5" s="436"/>
      <c r="F5" s="436"/>
      <c r="G5" s="436"/>
      <c r="H5" s="437"/>
      <c r="I5" s="84">
        <v>1</v>
      </c>
      <c r="J5" s="82"/>
    </row>
    <row r="6" spans="2:10" ht="38.1" thickBot="1">
      <c r="B6" s="81"/>
      <c r="C6" s="85" t="s">
        <v>450</v>
      </c>
      <c r="D6" s="86" t="s">
        <v>392</v>
      </c>
      <c r="E6" s="87" t="s">
        <v>393</v>
      </c>
      <c r="F6" s="88" t="s">
        <v>451</v>
      </c>
      <c r="G6" s="443"/>
      <c r="H6" s="444"/>
      <c r="I6" s="89" t="s">
        <v>452</v>
      </c>
      <c r="J6" s="82"/>
    </row>
    <row r="7" spans="2:10" ht="15" thickBot="1">
      <c r="B7" s="81"/>
      <c r="C7" s="83" t="s">
        <v>394</v>
      </c>
      <c r="D7" s="435" t="s">
        <v>395</v>
      </c>
      <c r="E7" s="436"/>
      <c r="F7" s="436"/>
      <c r="G7" s="436"/>
      <c r="H7" s="437"/>
      <c r="I7" s="90" t="s">
        <v>453</v>
      </c>
      <c r="J7" s="82"/>
    </row>
    <row r="8" spans="2:10" ht="37.5">
      <c r="B8" s="81"/>
      <c r="C8" s="85" t="s">
        <v>454</v>
      </c>
      <c r="D8" s="91" t="s">
        <v>396</v>
      </c>
      <c r="E8" s="87" t="s">
        <v>393</v>
      </c>
      <c r="F8" s="88" t="s">
        <v>455</v>
      </c>
      <c r="G8" s="443"/>
      <c r="H8" s="444"/>
      <c r="I8" s="89" t="s">
        <v>456</v>
      </c>
      <c r="J8" s="82"/>
    </row>
    <row r="9" spans="2:10" ht="15" thickBot="1">
      <c r="B9" s="81"/>
      <c r="C9" s="85" t="s">
        <v>457</v>
      </c>
      <c r="D9" s="86" t="s">
        <v>397</v>
      </c>
      <c r="E9" s="92" t="s">
        <v>393</v>
      </c>
      <c r="F9" s="93" t="s">
        <v>458</v>
      </c>
      <c r="G9" s="438"/>
      <c r="H9" s="438"/>
      <c r="I9" s="89" t="s">
        <v>459</v>
      </c>
      <c r="J9" s="82"/>
    </row>
    <row r="10" spans="2:10" ht="15" thickBot="1">
      <c r="B10" s="81"/>
      <c r="C10" s="83" t="s">
        <v>398</v>
      </c>
      <c r="D10" s="435" t="s">
        <v>399</v>
      </c>
      <c r="E10" s="436"/>
      <c r="F10" s="436"/>
      <c r="G10" s="436"/>
      <c r="H10" s="437"/>
      <c r="I10" s="90" t="s">
        <v>460</v>
      </c>
      <c r="J10" s="82"/>
    </row>
    <row r="11" spans="2:10" ht="50.45" thickBot="1">
      <c r="B11" s="81"/>
      <c r="C11" s="85" t="s">
        <v>461</v>
      </c>
      <c r="D11" s="86" t="s">
        <v>400</v>
      </c>
      <c r="E11" s="92" t="s">
        <v>393</v>
      </c>
      <c r="F11" s="93" t="s">
        <v>462</v>
      </c>
      <c r="G11" s="438"/>
      <c r="H11" s="438"/>
      <c r="I11" s="89" t="s">
        <v>463</v>
      </c>
      <c r="J11" s="82"/>
    </row>
    <row r="12" spans="2:10" ht="15" thickBot="1">
      <c r="B12" s="81"/>
      <c r="C12" s="83" t="s">
        <v>401</v>
      </c>
      <c r="D12" s="435" t="s">
        <v>402</v>
      </c>
      <c r="E12" s="436"/>
      <c r="F12" s="436"/>
      <c r="G12" s="436"/>
      <c r="H12" s="437"/>
      <c r="I12" s="90" t="s">
        <v>464</v>
      </c>
      <c r="J12" s="82"/>
    </row>
    <row r="13" spans="2:10" ht="15" thickBot="1">
      <c r="B13" s="81"/>
      <c r="C13" s="92"/>
      <c r="D13" s="94"/>
      <c r="E13" s="95"/>
      <c r="F13" s="95"/>
      <c r="G13" s="95"/>
      <c r="H13" s="95"/>
      <c r="I13" s="96"/>
      <c r="J13" s="82"/>
    </row>
    <row r="14" spans="2:10" ht="15" thickBot="1">
      <c r="B14" s="81"/>
      <c r="C14" s="435" t="s">
        <v>403</v>
      </c>
      <c r="D14" s="439"/>
      <c r="E14" s="439"/>
      <c r="F14" s="439"/>
      <c r="G14" s="439"/>
      <c r="H14" s="440"/>
      <c r="I14" s="97" t="s">
        <v>465</v>
      </c>
      <c r="J14" s="82"/>
    </row>
    <row r="15" spans="2:10" ht="15" thickBot="1">
      <c r="B15" s="98"/>
      <c r="C15" s="99"/>
      <c r="D15" s="100"/>
      <c r="E15" s="100"/>
      <c r="F15" s="100"/>
      <c r="G15" s="100"/>
      <c r="H15" s="100"/>
      <c r="I15" s="100"/>
      <c r="J15" s="101"/>
    </row>
  </sheetData>
  <sheetProtection algorithmName="SHA-512" hashValue="+ruAzEj1pSY3Ap1bZTOfLrVZM0NBETL5bg5KesWwZs+JQNkWbkdJYN56z9UukOPyjdqZXrvrAURj4WVAeZmj+Q==" saltValue="P1z1MB2U8Y4cKX4ebs/NOw==" spinCount="100000" sheet="1" objects="1" scenarios="1"/>
  <mergeCells count="10">
    <mergeCell ref="D10:H10"/>
    <mergeCell ref="G11:H11"/>
    <mergeCell ref="D12:H12"/>
    <mergeCell ref="C14:H14"/>
    <mergeCell ref="C3:I3"/>
    <mergeCell ref="D5:H5"/>
    <mergeCell ref="G6:H6"/>
    <mergeCell ref="D7:H7"/>
    <mergeCell ref="G8:H8"/>
    <mergeCell ref="G9:H9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c2625047-4543-4e9e-84f9-7935132dcc99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AB8A1B2D880564F929E488AFDB686C5" ma:contentTypeVersion="12" ma:contentTypeDescription="Crear nuevo documento." ma:contentTypeScope="" ma:versionID="6bf65f8155bfcd89c6ac8f6b8418928b">
  <xsd:schema xmlns:xsd="http://www.w3.org/2001/XMLSchema" xmlns:xs="http://www.w3.org/2001/XMLSchema" xmlns:p="http://schemas.microsoft.com/office/2006/metadata/properties" xmlns:ns3="c2625047-4543-4e9e-84f9-7935132dcc99" xmlns:ns4="3a14f4b2-028d-4834-9c58-0481cd1b055c" targetNamespace="http://schemas.microsoft.com/office/2006/metadata/properties" ma:root="true" ma:fieldsID="341ed3702b72efca4279d02776ed37e6" ns3:_="" ns4:_="">
    <xsd:import namespace="c2625047-4543-4e9e-84f9-7935132dcc99"/>
    <xsd:import namespace="3a14f4b2-028d-4834-9c58-0481cd1b055c"/>
    <xsd:element name="properties">
      <xsd:complexType>
        <xsd:sequence>
          <xsd:element name="documentManagement">
            <xsd:complexType>
              <xsd:all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625047-4543-4e9e-84f9-7935132dcc99" elementFormDefault="qualified">
    <xsd:import namespace="http://schemas.microsoft.com/office/2006/documentManagement/types"/>
    <xsd:import namespace="http://schemas.microsoft.com/office/infopath/2007/PartnerControls"/>
    <xsd:element name="_activity" ma:index="8" nillable="true" ma:displayName="_activity" ma:hidden="true" ma:internalName="_activity">
      <xsd:simpleType>
        <xsd:restriction base="dms:Note"/>
      </xsd:simpleType>
    </xsd:element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14f4b2-028d-4834-9c58-0481cd1b055c" elementFormDefault="qualified">
    <xsd:import namespace="http://schemas.microsoft.com/office/2006/documentManagement/types"/>
    <xsd:import namespace="http://schemas.microsoft.com/office/infopath/2007/PartnerControls"/>
    <xsd:element name="SharedWithUsers" ma:index="9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1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4C46FC3-58A8-4B7C-83C4-3C282A43590C}"/>
</file>

<file path=customXml/itemProps2.xml><?xml version="1.0" encoding="utf-8"?>
<ds:datastoreItem xmlns:ds="http://schemas.openxmlformats.org/officeDocument/2006/customXml" ds:itemID="{5A661E69-96C4-41CC-BFE2-9019C27902CC}"/>
</file>

<file path=customXml/itemProps3.xml><?xml version="1.0" encoding="utf-8"?>
<ds:datastoreItem xmlns:ds="http://schemas.openxmlformats.org/officeDocument/2006/customXml" ds:itemID="{A3F6F7A8-AD35-444D-A504-9B4FF12BB1D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Lara Guadalupe Laslo</dc:creator>
  <cp:keywords/>
  <dc:description/>
  <cp:lastModifiedBy>Maria Eugenia Sanchez</cp:lastModifiedBy>
  <cp:revision/>
  <dcterms:created xsi:type="dcterms:W3CDTF">2023-06-01T18:30:00Z</dcterms:created>
  <dcterms:modified xsi:type="dcterms:W3CDTF">2023-11-29T15:25:31Z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0x0101007AB8A1B2D880564F929E488AFDB686C5</vt:lpwstr>
  </property>
</Properties>
</file>