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mdrews\OneDrive - EANA S.E\Departamento de Infraestructura - Documentos\FIRS\RESISTENCIA\IGR\1_PROYECTOS\IGR_001_IMP\04 ANEXO 1C CyP\"/>
    </mc:Choice>
  </mc:AlternateContent>
  <bookViews>
    <workbookView xWindow="-108" yWindow="-108" windowWidth="23256" windowHeight="12456" tabRatio="858"/>
  </bookViews>
  <sheets>
    <sheet name="COM y PRES" sheetId="86" r:id="rId1"/>
    <sheet name="Analisis de precios" sheetId="78" r:id="rId2"/>
    <sheet name="CR" sheetId="79" r:id="rId3"/>
    <sheet name="Desglose" sheetId="87" r:id="rId4"/>
  </sheets>
  <definedNames>
    <definedName name="_xlnm._FilterDatabase" localSheetId="0" hidden="1">'COM y PRES'!$D$42:$G$42</definedName>
    <definedName name="_xlnm._FilterDatabase" localSheetId="3" hidden="1">Desglose!$B$3:$C$61</definedName>
    <definedName name="_xlnm.Print_Area" localSheetId="0">'COM y PRES'!$A$1:$I$145</definedName>
    <definedName name="_xlnm.Print_Titles" localSheetId="0">'COM y PRES'!$1:$11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5" i="86" l="1"/>
  <c r="G116" i="86" l="1"/>
  <c r="G117" i="86"/>
  <c r="E35" i="86"/>
  <c r="E28" i="86"/>
  <c r="E25" i="86"/>
  <c r="G99" i="86" l="1"/>
  <c r="G96" i="86" l="1"/>
  <c r="E46" i="86" l="1"/>
  <c r="E55" i="86"/>
  <c r="C136" i="86" l="1"/>
  <c r="G95" i="86"/>
  <c r="H94" i="86" s="1"/>
  <c r="G58" i="86"/>
  <c r="E90" i="86"/>
  <c r="G68" i="86"/>
  <c r="E45" i="86" l="1"/>
  <c r="E41" i="86"/>
  <c r="G57" i="86" l="1"/>
  <c r="G53" i="86"/>
  <c r="G28" i="86" l="1"/>
  <c r="G27" i="86"/>
  <c r="G20" i="86" l="1"/>
  <c r="E93" i="86"/>
  <c r="E50" i="86" l="1"/>
  <c r="E38" i="86" l="1"/>
  <c r="G38" i="86" s="1"/>
  <c r="E34" i="86" l="1"/>
  <c r="E32" i="86"/>
  <c r="G33" i="86" l="1"/>
  <c r="E24" i="86"/>
  <c r="E23" i="86" l="1"/>
  <c r="G23" i="86" s="1"/>
  <c r="E40" i="86" l="1"/>
  <c r="E64" i="86" l="1"/>
  <c r="E43" i="86"/>
  <c r="E49" i="86" l="1"/>
  <c r="E48" i="86"/>
  <c r="E36" i="86"/>
  <c r="G37" i="86"/>
  <c r="E26" i="86" l="1"/>
  <c r="G25" i="86" l="1"/>
  <c r="G21" i="86"/>
  <c r="G91" i="86" l="1"/>
  <c r="G90" i="86"/>
  <c r="G89" i="86"/>
  <c r="G88" i="86"/>
  <c r="G82" i="86"/>
  <c r="G81" i="86"/>
  <c r="G70" i="86"/>
  <c r="G64" i="86"/>
  <c r="G65" i="86"/>
  <c r="G54" i="86"/>
  <c r="G55" i="86"/>
  <c r="G52" i="86"/>
  <c r="G51" i="86"/>
  <c r="G50" i="86"/>
  <c r="G49" i="86"/>
  <c r="G48" i="86"/>
  <c r="G46" i="86"/>
  <c r="G40" i="86"/>
  <c r="G39" i="86"/>
  <c r="G32" i="86"/>
  <c r="G35" i="86"/>
  <c r="G30" i="86"/>
  <c r="G29" i="86"/>
  <c r="G26" i="86"/>
  <c r="G24" i="86"/>
  <c r="G17" i="86"/>
  <c r="G84" i="86"/>
  <c r="G79" i="86"/>
  <c r="G78" i="86"/>
  <c r="G77" i="86"/>
  <c r="H87" i="86" l="1"/>
  <c r="G44" i="86"/>
  <c r="B126" i="86" l="1"/>
  <c r="C126" i="86" s="1"/>
  <c r="G86" i="86" l="1"/>
  <c r="G73" i="86"/>
  <c r="G83" i="86"/>
  <c r="G75" i="86"/>
  <c r="H85" i="86" l="1"/>
  <c r="G63" i="86" l="1"/>
  <c r="H62" i="86" s="1"/>
  <c r="G93" i="86"/>
  <c r="H92" i="86" s="1"/>
  <c r="G76" i="86"/>
  <c r="G74" i="86"/>
  <c r="G56" i="86"/>
  <c r="G47" i="86"/>
  <c r="G45" i="86"/>
  <c r="B18" i="86"/>
  <c r="H71" i="86" l="1"/>
  <c r="B42" i="86"/>
  <c r="B127" i="86"/>
  <c r="C127" i="86" s="1"/>
  <c r="B59" i="86" l="1"/>
  <c r="B128" i="86"/>
  <c r="C128" i="86" s="1"/>
  <c r="B62" i="86" l="1"/>
  <c r="B66" i="86" s="1"/>
  <c r="B129" i="86"/>
  <c r="C129" i="86" s="1"/>
  <c r="C4" i="87"/>
  <c r="C5" i="87"/>
  <c r="C6" i="87"/>
  <c r="C7" i="87"/>
  <c r="C8" i="87"/>
  <c r="C9" i="87"/>
  <c r="C10" i="87"/>
  <c r="C11" i="87"/>
  <c r="C12" i="87"/>
  <c r="C13" i="87"/>
  <c r="C14" i="87"/>
  <c r="C15" i="87"/>
  <c r="C16" i="87"/>
  <c r="C17" i="87"/>
  <c r="C18" i="87"/>
  <c r="C19" i="87"/>
  <c r="C20" i="87"/>
  <c r="C21" i="87"/>
  <c r="C22" i="87"/>
  <c r="C23" i="87"/>
  <c r="C24" i="87"/>
  <c r="C25" i="87"/>
  <c r="C26" i="87"/>
  <c r="C27" i="87"/>
  <c r="C28" i="87"/>
  <c r="C29" i="87"/>
  <c r="C30" i="87"/>
  <c r="C31" i="87"/>
  <c r="C32" i="87"/>
  <c r="C33" i="87"/>
  <c r="C34" i="87"/>
  <c r="C35" i="87"/>
  <c r="C36" i="87"/>
  <c r="C37" i="87"/>
  <c r="C38" i="87"/>
  <c r="C39" i="87"/>
  <c r="C40" i="87"/>
  <c r="C41" i="87"/>
  <c r="C42" i="87"/>
  <c r="C43" i="87"/>
  <c r="C44" i="87"/>
  <c r="C45" i="87"/>
  <c r="C46" i="87"/>
  <c r="C47" i="87"/>
  <c r="C48" i="87"/>
  <c r="C49" i="87"/>
  <c r="C50" i="87"/>
  <c r="C51" i="87"/>
  <c r="C52" i="87"/>
  <c r="C53" i="87"/>
  <c r="C54" i="87"/>
  <c r="C55" i="87"/>
  <c r="C56" i="87"/>
  <c r="C57" i="87"/>
  <c r="C58" i="87"/>
  <c r="C59" i="87"/>
  <c r="C60" i="87"/>
  <c r="C61" i="87"/>
  <c r="B4" i="87"/>
  <c r="B5" i="87"/>
  <c r="B6" i="87"/>
  <c r="B7" i="87"/>
  <c r="B8" i="87"/>
  <c r="B9" i="87"/>
  <c r="B10" i="87"/>
  <c r="B11" i="87"/>
  <c r="B12" i="87"/>
  <c r="B13" i="87"/>
  <c r="B14" i="87"/>
  <c r="B15" i="87"/>
  <c r="B16" i="87"/>
  <c r="B17" i="87"/>
  <c r="B18" i="87"/>
  <c r="B19" i="87"/>
  <c r="B20" i="87"/>
  <c r="B21" i="87"/>
  <c r="B22" i="87"/>
  <c r="B23" i="87"/>
  <c r="B24" i="87"/>
  <c r="B25" i="87"/>
  <c r="B26" i="87"/>
  <c r="B27" i="87"/>
  <c r="B28" i="87"/>
  <c r="B29" i="87"/>
  <c r="B30" i="87"/>
  <c r="B31" i="87"/>
  <c r="B32" i="87"/>
  <c r="B33" i="87"/>
  <c r="B34" i="87"/>
  <c r="B35" i="87"/>
  <c r="B36" i="87"/>
  <c r="B37" i="87"/>
  <c r="B38" i="87"/>
  <c r="B39" i="87"/>
  <c r="B40" i="87"/>
  <c r="B41" i="87"/>
  <c r="B42" i="87"/>
  <c r="B43" i="87"/>
  <c r="B44" i="87"/>
  <c r="B45" i="87"/>
  <c r="B47" i="87"/>
  <c r="B49" i="87"/>
  <c r="B50" i="87"/>
  <c r="B51" i="87"/>
  <c r="B53" i="87"/>
  <c r="B54" i="87"/>
  <c r="B55" i="87"/>
  <c r="B57" i="87"/>
  <c r="B58" i="87"/>
  <c r="B60" i="87"/>
  <c r="B61" i="87"/>
  <c r="C3" i="87"/>
  <c r="G15" i="86"/>
  <c r="G16" i="86"/>
  <c r="G22" i="86"/>
  <c r="G34" i="86"/>
  <c r="G36" i="86"/>
  <c r="G41" i="86"/>
  <c r="G43" i="86"/>
  <c r="H42" i="86" s="1"/>
  <c r="G69" i="86"/>
  <c r="G60" i="86"/>
  <c r="G61" i="86"/>
  <c r="G67" i="86"/>
  <c r="G98" i="86"/>
  <c r="H118" i="86"/>
  <c r="B46" i="87"/>
  <c r="F26" i="78"/>
  <c r="F33" i="78"/>
  <c r="H14" i="86" l="1"/>
  <c r="H18" i="86"/>
  <c r="H66" i="86"/>
  <c r="H100" i="86"/>
  <c r="I96" i="86" s="1"/>
  <c r="B130" i="86"/>
  <c r="C130" i="86" s="1"/>
  <c r="H59" i="86"/>
  <c r="H97" i="86"/>
  <c r="B48" i="87"/>
  <c r="H140" i="86"/>
  <c r="I95" i="86" l="1"/>
  <c r="I94" i="86"/>
  <c r="I68" i="86"/>
  <c r="I58" i="86"/>
  <c r="I57" i="86"/>
  <c r="I99" i="86"/>
  <c r="I53" i="86"/>
  <c r="I27" i="86"/>
  <c r="I28" i="86"/>
  <c r="I20" i="86"/>
  <c r="I23" i="86"/>
  <c r="I38" i="86"/>
  <c r="I92" i="86"/>
  <c r="I33" i="86"/>
  <c r="I37" i="86"/>
  <c r="I21" i="86"/>
  <c r="I25" i="86"/>
  <c r="I89" i="86"/>
  <c r="I91" i="86"/>
  <c r="I90" i="86"/>
  <c r="I88" i="86"/>
  <c r="I82" i="86"/>
  <c r="I81" i="86"/>
  <c r="I70" i="86"/>
  <c r="I65" i="86"/>
  <c r="I64" i="86"/>
  <c r="I51" i="86"/>
  <c r="I49" i="86"/>
  <c r="I50" i="86"/>
  <c r="I46" i="86"/>
  <c r="I55" i="86"/>
  <c r="I48" i="86"/>
  <c r="I52" i="86"/>
  <c r="I54" i="86"/>
  <c r="I40" i="86"/>
  <c r="I39" i="86"/>
  <c r="I35" i="86"/>
  <c r="I32" i="86"/>
  <c r="I29" i="86"/>
  <c r="I24" i="86"/>
  <c r="I30" i="86"/>
  <c r="I26" i="86"/>
  <c r="I84" i="86"/>
  <c r="I17" i="86"/>
  <c r="I78" i="86"/>
  <c r="I79" i="86"/>
  <c r="I44" i="86"/>
  <c r="I77" i="86"/>
  <c r="I87" i="86"/>
  <c r="I86" i="86"/>
  <c r="I83" i="86"/>
  <c r="I73" i="86"/>
  <c r="I75" i="86"/>
  <c r="I63" i="86"/>
  <c r="I93" i="86"/>
  <c r="I74" i="86"/>
  <c r="I76" i="86"/>
  <c r="I56" i="86"/>
  <c r="I47" i="86"/>
  <c r="I45" i="86"/>
  <c r="I85" i="86"/>
  <c r="I59" i="86"/>
  <c r="I62" i="86"/>
  <c r="I67" i="86"/>
  <c r="I43" i="86"/>
  <c r="I34" i="86"/>
  <c r="I41" i="86"/>
  <c r="I100" i="86"/>
  <c r="I98" i="86"/>
  <c r="I22" i="86"/>
  <c r="I60" i="86"/>
  <c r="I61" i="86"/>
  <c r="H102" i="86"/>
  <c r="I15" i="86"/>
  <c r="I97" i="86"/>
  <c r="B52" i="87"/>
  <c r="I71" i="86"/>
  <c r="I14" i="86"/>
  <c r="I16" i="86"/>
  <c r="I42" i="86"/>
  <c r="I69" i="86"/>
  <c r="I66" i="86"/>
  <c r="I18" i="86"/>
  <c r="I36" i="86"/>
  <c r="B56" i="87" l="1"/>
  <c r="B59" i="87"/>
  <c r="H103" i="86"/>
  <c r="H104" i="86" s="1"/>
  <c r="H106" i="86" l="1"/>
  <c r="H105" i="86"/>
  <c r="H107" i="86" l="1"/>
  <c r="H108" i="86" s="1"/>
  <c r="H109" i="86" l="1"/>
  <c r="H111" i="86" s="1"/>
  <c r="H136" i="86" s="1"/>
  <c r="H135" i="86" l="1"/>
  <c r="H137" i="86"/>
  <c r="H130" i="86"/>
  <c r="H129" i="86"/>
  <c r="H127" i="86"/>
  <c r="H134" i="86"/>
  <c r="H133" i="86"/>
  <c r="H132" i="86"/>
  <c r="H131" i="86"/>
  <c r="H128" i="86"/>
  <c r="H126" i="86"/>
  <c r="H113" i="86"/>
  <c r="G120" i="86" s="1"/>
  <c r="I136" i="86" s="1"/>
  <c r="I135" i="86" l="1"/>
  <c r="I134" i="86"/>
  <c r="I132" i="86"/>
  <c r="I131" i="86"/>
  <c r="I127" i="86"/>
  <c r="I126" i="86"/>
  <c r="I130" i="86"/>
  <c r="I128" i="86"/>
  <c r="I137" i="86"/>
  <c r="I129" i="86"/>
  <c r="I133" i="86"/>
  <c r="I140" i="86"/>
  <c r="G144" i="86"/>
  <c r="I138" i="86" l="1"/>
  <c r="I141" i="86" s="1"/>
  <c r="H138" i="86" l="1"/>
  <c r="H141" i="86" s="1"/>
  <c r="B131" i="86"/>
  <c r="C131" i="86" s="1"/>
  <c r="B71" i="86"/>
  <c r="B85" i="86" s="1"/>
  <c r="B133" i="86" s="1"/>
  <c r="C133" i="86" s="1"/>
  <c r="B132" i="86" l="1"/>
  <c r="C132" i="86" s="1"/>
  <c r="B87" i="86"/>
  <c r="B92" i="86" s="1"/>
  <c r="B94" i="86" s="1"/>
  <c r="B136" i="86" l="1"/>
  <c r="B97" i="86"/>
  <c r="B137" i="86" s="1"/>
  <c r="B135" i="86"/>
  <c r="C135" i="86" s="1"/>
  <c r="B134" i="86"/>
  <c r="C134" i="86" s="1"/>
  <c r="B115" i="86" l="1"/>
  <c r="B140" i="86" s="1"/>
  <c r="C140" i="86" s="1"/>
  <c r="C137" i="86"/>
</calcChain>
</file>

<file path=xl/sharedStrings.xml><?xml version="1.0" encoding="utf-8"?>
<sst xmlns="http://schemas.openxmlformats.org/spreadsheetml/2006/main" count="360" uniqueCount="257">
  <si>
    <t xml:space="preserve">“1983/2023 –  40 AÑOS DE DEMOCRACIA”
</t>
  </si>
  <si>
    <t>COMPUTO Y PRESUPUESTO</t>
  </si>
  <si>
    <t>gl</t>
  </si>
  <si>
    <t>CONTRATISTA</t>
  </si>
  <si>
    <t>mes</t>
  </si>
  <si>
    <t>DOMICILIO: IGUAZÚ</t>
  </si>
  <si>
    <t>un</t>
  </si>
  <si>
    <t>ml</t>
  </si>
  <si>
    <t>TIPO DE OBRA: REHABILITIACIÓN TWR Y EDIFICIO OPERATIVO</t>
  </si>
  <si>
    <t>m2</t>
  </si>
  <si>
    <t>m3</t>
  </si>
  <si>
    <t>RUBRO</t>
  </si>
  <si>
    <t>DESIGNACION DE LAS OBRAS</t>
  </si>
  <si>
    <t>Cómputo</t>
  </si>
  <si>
    <t>Presupuesto</t>
  </si>
  <si>
    <t>Unid.</t>
  </si>
  <si>
    <r>
      <t xml:space="preserve">Cant.
</t>
    </r>
    <r>
      <rPr>
        <b/>
        <sz val="10"/>
        <color theme="0" tint="-0.34998626667073579"/>
        <rFont val="Arial"/>
        <family val="2"/>
      </rPr>
      <t>a</t>
    </r>
  </si>
  <si>
    <r>
      <t xml:space="preserve">Precio Unitario
</t>
    </r>
    <r>
      <rPr>
        <b/>
        <sz val="10"/>
        <color rgb="FF00B050"/>
        <rFont val="Arial"/>
        <family val="2"/>
      </rPr>
      <t>b</t>
    </r>
  </si>
  <si>
    <r>
      <t xml:space="preserve">Precio Item
</t>
    </r>
    <r>
      <rPr>
        <b/>
        <sz val="10"/>
        <color theme="0" tint="-0.499984740745262"/>
        <rFont val="Arial"/>
        <family val="2"/>
      </rPr>
      <t>c</t>
    </r>
    <r>
      <rPr>
        <b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>c=(a x b)</t>
    </r>
  </si>
  <si>
    <t>Precio Rubro</t>
  </si>
  <si>
    <t>%  incidencia</t>
  </si>
  <si>
    <r>
      <rPr>
        <b/>
        <i/>
        <sz val="10"/>
        <rFont val="Arial"/>
        <family val="2"/>
      </rPr>
      <t xml:space="preserve">1) </t>
    </r>
    <r>
      <rPr>
        <i/>
        <sz val="10"/>
        <rFont val="Arial"/>
        <family val="2"/>
      </rPr>
      <t xml:space="preserve">Se deberá completar la columna de Precio Unitario (b)        </t>
    </r>
    <r>
      <rPr>
        <b/>
        <i/>
        <sz val="10"/>
        <rFont val="Arial"/>
        <family val="2"/>
      </rPr>
      <t>6)</t>
    </r>
    <r>
      <rPr>
        <i/>
        <sz val="10"/>
        <rFont val="Arial"/>
        <family val="2"/>
      </rPr>
      <t xml:space="preserve"> Al final de la tabla completar % Costo Financiero, Gastos Generales, Beneficio e Impuestos.</t>
    </r>
  </si>
  <si>
    <t>*COMPLETAR CELDAS CON FONDO VERDE ÚNICAMENTE</t>
  </si>
  <si>
    <t>TAREAS PRELIMINARES</t>
  </si>
  <si>
    <t>1.01</t>
  </si>
  <si>
    <t>Replanteo de Obra</t>
  </si>
  <si>
    <t>1.02</t>
  </si>
  <si>
    <t>Cerco de obra exterior provisorio. h=2,50m</t>
  </si>
  <si>
    <t>1.03</t>
  </si>
  <si>
    <t>Baño químico</t>
  </si>
  <si>
    <t>DEMOLICIÓN Y RETIROS</t>
  </si>
  <si>
    <t>2.01</t>
  </si>
  <si>
    <t>EDIFICIO OPERATIVO</t>
  </si>
  <si>
    <t>Relleno de suelos con tosca (para nivelar)</t>
  </si>
  <si>
    <t>Retiro de revoques deteriorados</t>
  </si>
  <si>
    <t>DS1- Demolición de solados (vereda perimetral)</t>
  </si>
  <si>
    <t>DS1- Demolición de banquina</t>
  </si>
  <si>
    <t>DZ1- Retiro de zócalos</t>
  </si>
  <si>
    <t>Retiro de tapas de cámaras exteriores de instalaciones de baja tensión (2 un)</t>
  </si>
  <si>
    <t>Demolición de camara desengrasadora (1 un)</t>
  </si>
  <si>
    <t>RP1- Retiro de marco de puerta en hall de acceso (1,60x2,10)</t>
  </si>
  <si>
    <t>Retiro de AA tipo ventana</t>
  </si>
  <si>
    <t>Retiro y anulación de intalación sanitaria/cloacal</t>
  </si>
  <si>
    <t>2.02</t>
  </si>
  <si>
    <t>TWR</t>
  </si>
  <si>
    <t>DS2- Retiro solado (porcellanato interior, exterior)</t>
  </si>
  <si>
    <t>DS3- Retiro solado (piso técnico)</t>
  </si>
  <si>
    <t xml:space="preserve">CE1- Retiro de placas de cielorraso deteriorado </t>
  </si>
  <si>
    <t>CE2- Retiro de cielorraso deteriorado</t>
  </si>
  <si>
    <t>Retiro y recolocación de cielorraso para tendido de instalación pluvial</t>
  </si>
  <si>
    <t>Retiro de vidrio DVH en carpintería - sector Cabina (1,51x3,38x0,60x3,49)</t>
  </si>
  <si>
    <t>Retiro de silicona en carpintería</t>
  </si>
  <si>
    <t>Retiro de instalación pluvial (cañería Ø160 + Ø110, BDA, canaleta deteriorada)</t>
  </si>
  <si>
    <t>ALBAÑILERÍA Y AFINES</t>
  </si>
  <si>
    <t>3.01</t>
  </si>
  <si>
    <t>Muro exterior de ladrillos huecos 18x18x33 h1=0,60 h2=1,20</t>
  </si>
  <si>
    <t>3.02</t>
  </si>
  <si>
    <t>Conrtapiso armado en vereda perimetral</t>
  </si>
  <si>
    <t>3.03</t>
  </si>
  <si>
    <t>Contrapiso de cascote en office + balcón perimetral</t>
  </si>
  <si>
    <t>3.04</t>
  </si>
  <si>
    <t>Carpeta hidrófuga en cabina (balcón perimetral)</t>
  </si>
  <si>
    <t>3.05</t>
  </si>
  <si>
    <t>Tapa cámara de H°A° (60x60)</t>
  </si>
  <si>
    <t>3.06</t>
  </si>
  <si>
    <t>Revoque grueso + fino interior</t>
  </si>
  <si>
    <t>3.07</t>
  </si>
  <si>
    <t>Revoque grueso + Azotado Hidrófugo + Revoque fino exterior</t>
  </si>
  <si>
    <t>3.08</t>
  </si>
  <si>
    <t>S1- Solado Porcellanato brillante rectificado simil existente interior 0,60x0,60</t>
  </si>
  <si>
    <t>3.09</t>
  </si>
  <si>
    <t>S2- Solado Porcellanato exterior simil existente tipo Granito Out Gray 0,40x0,40</t>
  </si>
  <si>
    <t>3.10</t>
  </si>
  <si>
    <t>S3- Cambio de placas completas de Piso Técnico en cabina 0,60x0,60</t>
  </si>
  <si>
    <t>3.11</t>
  </si>
  <si>
    <t>S4- Vereda perimetral H°peinado</t>
  </si>
  <si>
    <t>3.12</t>
  </si>
  <si>
    <t>Bandas adhesivas de demarcación en escaleras</t>
  </si>
  <si>
    <t>3.13</t>
  </si>
  <si>
    <t>Z1- Zócalo interior de EPS plano h=7cm</t>
  </si>
  <si>
    <t>3.14</t>
  </si>
  <si>
    <t>S6- Impermeabilización membrana tipo sikalastik 707 sobre porcellanato</t>
  </si>
  <si>
    <t>3.15</t>
  </si>
  <si>
    <t>S7- Membrana asfáltica sobre contrapiso</t>
  </si>
  <si>
    <t>3.16</t>
  </si>
  <si>
    <t>CONSTRUCCIÓN EN SECO</t>
  </si>
  <si>
    <t>4.01</t>
  </si>
  <si>
    <t>C1- Cielorraso de placa de roca yeso con junta tomada</t>
  </si>
  <si>
    <t>4.02</t>
  </si>
  <si>
    <t xml:space="preserve">C2- Cielorraso de placas de yeso 0,60x0,60 </t>
  </si>
  <si>
    <t>CARPINTERÍAS</t>
  </si>
  <si>
    <t>5.01</t>
  </si>
  <si>
    <t>Restauración de puertas PR1 (1,70x2,20) según ET</t>
  </si>
  <si>
    <t>5.02</t>
  </si>
  <si>
    <t>5.03</t>
  </si>
  <si>
    <t>Cambio de vidrio DVH laminado 4+4 + Cámara de aire 19mm + laminado 8+8 tonalizado verde</t>
  </si>
  <si>
    <t>HERRERÍA/ZINGUERÍA</t>
  </si>
  <si>
    <t>6.01</t>
  </si>
  <si>
    <t>6.02</t>
  </si>
  <si>
    <t>Zinguería de chapa galvanizada prepintada sobre baranda</t>
  </si>
  <si>
    <t>6.03</t>
  </si>
  <si>
    <t>Zinguería de chapa galvanizada prepintada sobre zócalo</t>
  </si>
  <si>
    <t>6.05</t>
  </si>
  <si>
    <t>Colocación de semicubierto de chapa sinusoidal cincalum calibre 25con estructura de hierro ángulo 1 1/4"x1/8" (incluye sellador, ménsulas, zinguería)</t>
  </si>
  <si>
    <t>INSTALACIÓN SANITARIA (CLOACAL Y PLUVIAL)</t>
  </si>
  <si>
    <t>7.01</t>
  </si>
  <si>
    <t>INTALACIÓN CLOACAL</t>
  </si>
  <si>
    <t>Cañería PVC 3,2 Ø 0,040</t>
  </si>
  <si>
    <t>Cañería PVC 3,2 Ø 0,063</t>
  </si>
  <si>
    <t>Cañería PVC 3,2 Ø 0,110</t>
  </si>
  <si>
    <t>Cámara de inspección 0,60x0,60 doble cierre hermético</t>
  </si>
  <si>
    <t>PPA 0,063</t>
  </si>
  <si>
    <t>Boca de desague</t>
  </si>
  <si>
    <t>Ramal curvo 45° 0,110</t>
  </si>
  <si>
    <t>7.02</t>
  </si>
  <si>
    <t>INSTALACIÓN PLUVIAL</t>
  </si>
  <si>
    <t>Cañería PVC Ø0,100</t>
  </si>
  <si>
    <t>Embudo sifónico</t>
  </si>
  <si>
    <t>BDA 20x20</t>
  </si>
  <si>
    <t>Cañería horizontal PVC Ø0,160</t>
  </si>
  <si>
    <t>INSTALACIÓN TERMOMECÁNICA</t>
  </si>
  <si>
    <t>8.01</t>
  </si>
  <si>
    <t>Provición y colocación de Aire Acondicionado tipo Split de 4500 frigorías/hora frio-calor</t>
  </si>
  <si>
    <t>PINTURAS</t>
  </si>
  <si>
    <t>9.01</t>
  </si>
  <si>
    <t>R1- Látex interior ultra lavabe mate</t>
  </si>
  <si>
    <t>9.02</t>
  </si>
  <si>
    <t>R2- Látex exterior tipo Recuplast Frentes</t>
  </si>
  <si>
    <t>9.03</t>
  </si>
  <si>
    <t>R3- Cielorraso látex acrílico mate</t>
  </si>
  <si>
    <t>9.04</t>
  </si>
  <si>
    <t>R5- Epoxi tipo REVESTA 400 color gris perla para herrería</t>
  </si>
  <si>
    <t>CORTINAS</t>
  </si>
  <si>
    <t>10.01</t>
  </si>
  <si>
    <t>Cortina tipo roller sunscreen en recambio de Vidrio</t>
  </si>
  <si>
    <t>CARTELERÍA INSTITUCIONAL</t>
  </si>
  <si>
    <t>11.01</t>
  </si>
  <si>
    <t>Provición y colocación de letras de A°I° tamaño:</t>
  </si>
  <si>
    <t>LIMPIEZA DE OBRA</t>
  </si>
  <si>
    <t>12.01</t>
  </si>
  <si>
    <t>Limpieza periódica  (incluye volquetes y retiro de escombros)</t>
  </si>
  <si>
    <t>12.02</t>
  </si>
  <si>
    <t>Limpieza final de obra</t>
  </si>
  <si>
    <t>COSTO - NETO</t>
  </si>
  <si>
    <t>A</t>
  </si>
  <si>
    <t>COSTO DIRECTO A</t>
  </si>
  <si>
    <t>GASTOS GENERALES</t>
  </si>
  <si>
    <t>%</t>
  </si>
  <si>
    <t>B</t>
  </si>
  <si>
    <t>SUBTOTAL B</t>
  </si>
  <si>
    <t>COSTO FINANCIERO</t>
  </si>
  <si>
    <t>BENEFICIO</t>
  </si>
  <si>
    <t>C</t>
  </si>
  <si>
    <t>SUBTOTAL C</t>
  </si>
  <si>
    <t>IMPUESTOS: I.V.A. + ING.BRUTOS</t>
  </si>
  <si>
    <t>D</t>
  </si>
  <si>
    <t>PESUPUESTO</t>
  </si>
  <si>
    <t>COEFICIENTE RESUMEN (CR)</t>
  </si>
  <si>
    <t>PRESUPUESTO GENERAL (COSTO-COSTO x CR A )</t>
  </si>
  <si>
    <t>EQUIPO DE OBRA</t>
  </si>
  <si>
    <t>13.01</t>
  </si>
  <si>
    <t>Representante Técnico en Obra (Arq. / Ing.)</t>
  </si>
  <si>
    <t>13.02</t>
  </si>
  <si>
    <t>Técnico en seguridad e Higiene</t>
  </si>
  <si>
    <t xml:space="preserve">    Subtotal Ítem</t>
  </si>
  <si>
    <t>PRECIO TOTAL DE OBRA</t>
  </si>
  <si>
    <t>PLANILLA RESUMEN</t>
  </si>
  <si>
    <t>% incidencia</t>
  </si>
  <si>
    <t>SUBTOTAL</t>
  </si>
  <si>
    <t>TOTAL</t>
  </si>
  <si>
    <t xml:space="preserve">Superficie                                   </t>
  </si>
  <si>
    <t xml:space="preserve">Precio por m2 de Edificación                                            </t>
  </si>
  <si>
    <t>$/m2</t>
  </si>
  <si>
    <t xml:space="preserve">  </t>
  </si>
  <si>
    <t>ITEM:</t>
  </si>
  <si>
    <t>UNIDAD DE MEDIDA (UdM)</t>
  </si>
  <si>
    <t>DESCRIPCION:</t>
  </si>
  <si>
    <t>CODIGO</t>
  </si>
  <si>
    <t>INSUMO</t>
  </si>
  <si>
    <t>UNIDAD DE MEDIDA</t>
  </si>
  <si>
    <t>CANTIDAD</t>
  </si>
  <si>
    <t xml:space="preserve">RENDIMIENTO </t>
  </si>
  <si>
    <t>COSTO UNITARIO</t>
  </si>
  <si>
    <t>COSTO PARCIAL</t>
  </si>
  <si>
    <t>COSTO TOTAL</t>
  </si>
  <si>
    <t>MATERIALES</t>
  </si>
  <si>
    <t>U.Mat/UdM</t>
  </si>
  <si>
    <t>$/u</t>
  </si>
  <si>
    <t>Sub total</t>
  </si>
  <si>
    <t>MANO DE OBRA</t>
  </si>
  <si>
    <t>Jornales/Día</t>
  </si>
  <si>
    <t>Jornales/UdM</t>
  </si>
  <si>
    <t xml:space="preserve">$/Día </t>
  </si>
  <si>
    <t xml:space="preserve"> EQUIPOS</t>
  </si>
  <si>
    <t>Equipo/Mes</t>
  </si>
  <si>
    <t>Horas/UdM</t>
  </si>
  <si>
    <t>$/Hora</t>
  </si>
  <si>
    <t>COSTO DIRECTO</t>
  </si>
  <si>
    <t>CR</t>
  </si>
  <si>
    <t>PRECIO TOTAL</t>
  </si>
  <si>
    <t>CALCULO COEFICIENTE RESUMEN (CR)</t>
  </si>
  <si>
    <t>GG</t>
  </si>
  <si>
    <t>g.g</t>
  </si>
  <si>
    <t>GG= A x %gg</t>
  </si>
  <si>
    <t>B= A + GG</t>
  </si>
  <si>
    <t>CF</t>
  </si>
  <si>
    <t xml:space="preserve">c.f </t>
  </si>
  <si>
    <t>CF= B x %cf</t>
  </si>
  <si>
    <t>BE</t>
  </si>
  <si>
    <t>be</t>
  </si>
  <si>
    <t>BE= B x be</t>
  </si>
  <si>
    <t>C= B+CF+BE</t>
  </si>
  <si>
    <t>IMP</t>
  </si>
  <si>
    <t>i</t>
  </si>
  <si>
    <t>IMP= C * i</t>
  </si>
  <si>
    <t>PRESUPUESTO</t>
  </si>
  <si>
    <t>D= C + IMP</t>
  </si>
  <si>
    <t>D/A</t>
  </si>
  <si>
    <t>Piso 03</t>
  </si>
  <si>
    <t>Piso 04</t>
  </si>
  <si>
    <t>Piso 5</t>
  </si>
  <si>
    <t>11.02</t>
  </si>
  <si>
    <t xml:space="preserve">Ajuste y nivelación de letras de A°I° </t>
  </si>
  <si>
    <t>Cupertina de chapa galvanizada prepintada sobre muro</t>
  </si>
  <si>
    <t>2.03</t>
  </si>
  <si>
    <t>2.04</t>
  </si>
  <si>
    <t>2.05</t>
  </si>
  <si>
    <t>2.06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</si>
  <si>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</si>
  <si>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</si>
  <si>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</si>
  <si>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</si>
  <si>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</si>
  <si>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</si>
  <si>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</si>
  <si>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</si>
  <si>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</si>
  <si>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</si>
  <si>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</si>
  <si>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</si>
  <si>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</si>
  <si>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</si>
  <si>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</si>
  <si>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DS1- Demolición de contrapisos y carpeta interior y exterior</t>
  </si>
  <si>
    <t>Tomado de juntas - Sellador poliuretánico tipo Weber Flex U.P. en balcón perimetral</t>
  </si>
  <si>
    <t>Sellado integral de carpinterías</t>
  </si>
  <si>
    <t>7.03</t>
  </si>
  <si>
    <t>7.04</t>
  </si>
  <si>
    <t>7.05</t>
  </si>
  <si>
    <t>7.06</t>
  </si>
  <si>
    <t>7.07</t>
  </si>
  <si>
    <t>7.08</t>
  </si>
  <si>
    <t>7.09</t>
  </si>
  <si>
    <t>7.10</t>
  </si>
  <si>
    <t>7.11</t>
  </si>
  <si>
    <t>OBRA - REACONDICIONAMIENTO PARCIAL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</si>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</sst>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\ * #,##0.00_-;\-&quot;$&quot;\ * #,##0.00_-;_-&quot;$&quot;\ * &quot;-&quot;??_-;_-@_-"/>
    <numFmt numFmtId="164" formatCode="_-* #,##0.00\ &quot;€&quot;_-;\-* #,##0.00\ &quot;€&quot;_-;_-* &quot;-&quot;??\ &quot;€&quot;_-;_-@_-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.000"/>
    <numFmt numFmtId="168" formatCode="0.000"/>
    <numFmt numFmtId="169" formatCode="_ [$€-2]\ * #,##0.00_ ;_ [$€-2]\ * \-#,##0.00_ ;_ [$€-2]\ * &quot;-&quot;??_ "/>
    <numFmt numFmtId="170" formatCode="&quot;$&quot;\ #,##0.00"/>
    <numFmt numFmtId="171" formatCode="[$$-409]#,##0.00_ ;\-[$$-409]#,##0.00\ "/>
    <numFmt numFmtId="172" formatCode="0.0"/>
    <numFmt numFmtId="173" formatCode="#,##0.00000"/>
    <numFmt numFmtId="174" formatCode="_-[$$-2C0A]\ * #,##0.00_-;\-[$$-2C0A]\ * #,##0.00_-;_-[$$-2C0A]\ * &quot;-&quot;??_-;_-@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B05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theme="0"/>
      <name val="Arial"/>
      <family val="2"/>
    </font>
    <font>
      <b/>
      <sz val="10"/>
      <color theme="0" tint="-0.49998474074526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u/>
      <sz val="7.5"/>
      <color indexed="12"/>
      <name val="Arial"/>
      <family val="2"/>
    </font>
    <font>
      <sz val="10"/>
      <name val="Swis721 Th BT"/>
    </font>
    <font>
      <b/>
      <i/>
      <sz val="10"/>
      <color rgb="FF00B05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27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0" applyNumberFormat="0" applyBorder="0" applyAlignment="0" applyProtection="0"/>
    <xf numFmtId="0" fontId="11" fillId="11" borderId="1" applyNumberFormat="0" applyAlignment="0" applyProtection="0"/>
    <xf numFmtId="0" fontId="11" fillId="11" borderId="1" applyNumberFormat="0" applyAlignment="0" applyProtection="0"/>
    <xf numFmtId="0" fontId="12" fillId="12" borderId="2" applyNumberFormat="0" applyAlignment="0" applyProtection="0"/>
    <xf numFmtId="0" fontId="12" fillId="12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169" fontId="6" fillId="0" borderId="0" applyFon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166" fontId="8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6" fillId="0" borderId="0"/>
    <xf numFmtId="0" fontId="24" fillId="0" borderId="0"/>
    <xf numFmtId="0" fontId="8" fillId="0" borderId="0"/>
    <xf numFmtId="0" fontId="6" fillId="0" borderId="0"/>
    <xf numFmtId="0" fontId="25" fillId="0" borderId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8" fillId="11" borderId="6" applyNumberFormat="0" applyAlignment="0" applyProtection="0"/>
    <xf numFmtId="0" fontId="18" fillId="11" borderId="6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0" fontId="5" fillId="4" borderId="5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33" fillId="0" borderId="0"/>
    <xf numFmtId="0" fontId="36" fillId="0" borderId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0" fontId="5" fillId="4" borderId="5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9" fontId="44" fillId="0" borderId="0" applyFont="0" applyFill="0" applyBorder="0" applyAlignment="0" applyProtection="0"/>
  </cellStyleXfs>
  <cellXfs count="350">
    <xf numFmtId="0" fontId="0" fillId="0" borderId="0" xfId="0"/>
    <xf numFmtId="0" fontId="27" fillId="21" borderId="23" xfId="96" applyFont="1" applyFill="1" applyBorder="1" applyAlignment="1">
      <alignment vertical="center" wrapText="1"/>
    </xf>
    <xf numFmtId="0" fontId="27" fillId="21" borderId="23" xfId="96" applyFont="1" applyFill="1" applyBorder="1" applyAlignment="1">
      <alignment horizontal="center" vertical="center" wrapText="1"/>
    </xf>
    <xf numFmtId="0" fontId="7" fillId="0" borderId="10" xfId="95" applyFont="1" applyBorder="1" applyAlignment="1">
      <alignment horizontal="center" vertical="center" shrinkToFit="1"/>
    </xf>
    <xf numFmtId="2" fontId="7" fillId="0" borderId="10" xfId="95" applyNumberFormat="1" applyFont="1" applyBorder="1" applyAlignment="1">
      <alignment horizontal="center" vertical="center" wrapText="1" shrinkToFit="1"/>
    </xf>
    <xf numFmtId="0" fontId="7" fillId="0" borderId="10" xfId="95" applyFont="1" applyBorder="1" applyAlignment="1">
      <alignment horizontal="center" vertical="center" wrapText="1"/>
    </xf>
    <xf numFmtId="0" fontId="7" fillId="19" borderId="20" xfId="95" applyFont="1" applyFill="1" applyBorder="1" applyAlignment="1">
      <alignment horizontal="center" vertical="center" wrapText="1"/>
    </xf>
    <xf numFmtId="0" fontId="7" fillId="18" borderId="20" xfId="95" applyFont="1" applyFill="1" applyBorder="1" applyAlignment="1">
      <alignment horizontal="center" vertical="center" wrapText="1"/>
    </xf>
    <xf numFmtId="0" fontId="7" fillId="18" borderId="20" xfId="95" applyFont="1" applyFill="1" applyBorder="1" applyAlignment="1">
      <alignment vertical="center" wrapText="1"/>
    </xf>
    <xf numFmtId="0" fontId="7" fillId="18" borderId="24" xfId="95" applyFont="1" applyFill="1" applyBorder="1" applyAlignment="1">
      <alignment vertical="center" wrapText="1"/>
    </xf>
    <xf numFmtId="165" fontId="7" fillId="18" borderId="10" xfId="95" applyNumberFormat="1" applyFont="1" applyFill="1" applyBorder="1" applyAlignment="1">
      <alignment horizontal="center" vertical="center"/>
    </xf>
    <xf numFmtId="49" fontId="7" fillId="19" borderId="30" xfId="95" applyNumberFormat="1" applyFont="1" applyFill="1" applyBorder="1" applyAlignment="1">
      <alignment horizontal="right" vertical="center"/>
    </xf>
    <xf numFmtId="0" fontId="7" fillId="21" borderId="20" xfId="95" applyFont="1" applyFill="1" applyBorder="1" applyAlignment="1">
      <alignment horizontal="left" vertical="center" wrapText="1"/>
    </xf>
    <xf numFmtId="44" fontId="7" fillId="0" borderId="10" xfId="99" applyFont="1" applyBorder="1" applyAlignment="1" applyProtection="1">
      <alignment horizontal="center" vertical="center"/>
    </xf>
    <xf numFmtId="0" fontId="7" fillId="0" borderId="13" xfId="95" applyFont="1" applyBorder="1" applyAlignment="1">
      <alignment horizontal="center" vertical="center"/>
    </xf>
    <xf numFmtId="44" fontId="5" fillId="0" borderId="55" xfId="99" applyFont="1" applyBorder="1" applyAlignment="1" applyProtection="1">
      <alignment horizontal="center" vertical="center"/>
    </xf>
    <xf numFmtId="49" fontId="7" fillId="19" borderId="0" xfId="95" applyNumberFormat="1" applyFont="1" applyFill="1" applyAlignment="1">
      <alignment horizontal="right" vertical="center"/>
    </xf>
    <xf numFmtId="0" fontId="7" fillId="19" borderId="12" xfId="95" applyFont="1" applyFill="1" applyBorder="1" applyAlignment="1">
      <alignment horizontal="center" vertical="center"/>
    </xf>
    <xf numFmtId="0" fontId="7" fillId="19" borderId="40" xfId="95" applyFont="1" applyFill="1" applyBorder="1" applyAlignment="1">
      <alignment horizontal="center" vertical="center"/>
    </xf>
    <xf numFmtId="0" fontId="7" fillId="21" borderId="20" xfId="95" applyFont="1" applyFill="1" applyBorder="1" applyAlignment="1">
      <alignment vertical="center" wrapText="1"/>
    </xf>
    <xf numFmtId="0" fontId="7" fillId="21" borderId="24" xfId="95" applyFont="1" applyFill="1" applyBorder="1" applyAlignment="1">
      <alignment vertical="center"/>
    </xf>
    <xf numFmtId="0" fontId="7" fillId="21" borderId="45" xfId="95" applyFont="1" applyFill="1" applyBorder="1" applyAlignment="1">
      <alignment vertical="center"/>
    </xf>
    <xf numFmtId="0" fontId="7" fillId="19" borderId="30" xfId="95" applyFont="1" applyFill="1" applyBorder="1" applyAlignment="1">
      <alignment horizontal="right" vertical="center"/>
    </xf>
    <xf numFmtId="0" fontId="7" fillId="19" borderId="0" xfId="95" applyFont="1" applyFill="1" applyAlignment="1">
      <alignment horizontal="right" vertical="center"/>
    </xf>
    <xf numFmtId="0" fontId="7" fillId="21" borderId="19" xfId="95" applyFont="1" applyFill="1" applyBorder="1" applyAlignment="1">
      <alignment vertical="center"/>
    </xf>
    <xf numFmtId="44" fontId="7" fillId="18" borderId="10" xfId="99" applyFont="1" applyFill="1" applyBorder="1" applyAlignment="1" applyProtection="1">
      <alignment horizontal="center" vertical="center"/>
    </xf>
    <xf numFmtId="0" fontId="35" fillId="19" borderId="0" xfId="95" applyFont="1" applyFill="1" applyAlignment="1">
      <alignment horizontal="left" vertical="center" wrapText="1"/>
    </xf>
    <xf numFmtId="44" fontId="7" fillId="19" borderId="0" xfId="99" applyFont="1" applyFill="1" applyAlignment="1" applyProtection="1">
      <alignment horizontal="center" vertical="center"/>
    </xf>
    <xf numFmtId="0" fontId="7" fillId="21" borderId="20" xfId="95" applyFont="1" applyFill="1" applyBorder="1" applyAlignment="1">
      <alignment horizontal="left" vertical="center"/>
    </xf>
    <xf numFmtId="170" fontId="7" fillId="0" borderId="10" xfId="95" applyNumberFormat="1" applyFont="1" applyBorder="1" applyAlignment="1">
      <alignment horizontal="center" vertical="center"/>
    </xf>
    <xf numFmtId="0" fontId="7" fillId="19" borderId="10" xfId="95" applyFont="1" applyFill="1" applyBorder="1" applyAlignment="1">
      <alignment horizontal="center" vertical="center"/>
    </xf>
    <xf numFmtId="168" fontId="7" fillId="19" borderId="10" xfId="95" applyNumberFormat="1" applyFont="1" applyFill="1" applyBorder="1" applyAlignment="1">
      <alignment horizontal="center" vertical="center" shrinkToFit="1"/>
    </xf>
    <xf numFmtId="168" fontId="7" fillId="19" borderId="10" xfId="95" applyNumberFormat="1" applyFont="1" applyFill="1" applyBorder="1" applyAlignment="1">
      <alignment horizontal="center" vertical="center" wrapText="1"/>
    </xf>
    <xf numFmtId="0" fontId="7" fillId="19" borderId="0" xfId="95" applyFont="1" applyFill="1" applyAlignment="1">
      <alignment horizontal="left" vertical="center" wrapText="1"/>
    </xf>
    <xf numFmtId="0" fontId="7" fillId="19" borderId="0" xfId="95" applyFont="1" applyFill="1" applyAlignment="1">
      <alignment horizontal="center" vertical="center"/>
    </xf>
    <xf numFmtId="0" fontId="7" fillId="19" borderId="0" xfId="95" applyFont="1" applyFill="1" applyAlignment="1">
      <alignment horizontal="left" vertical="center"/>
    </xf>
    <xf numFmtId="2" fontId="7" fillId="20" borderId="54" xfId="95" applyNumberFormat="1" applyFont="1" applyFill="1" applyBorder="1" applyAlignment="1">
      <alignment vertical="center"/>
    </xf>
    <xf numFmtId="2" fontId="5" fillId="0" borderId="56" xfId="0" applyNumberFormat="1" applyFont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0" fillId="0" borderId="23" xfId="0" applyBorder="1"/>
    <xf numFmtId="167" fontId="7" fillId="0" borderId="0" xfId="0" applyNumberFormat="1" applyFont="1" applyAlignment="1">
      <alignment horizontal="center" vertical="center"/>
    </xf>
    <xf numFmtId="0" fontId="0" fillId="0" borderId="23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32" xfId="0" applyBorder="1"/>
    <xf numFmtId="0" fontId="7" fillId="0" borderId="0" xfId="0" applyFont="1" applyAlignment="1">
      <alignment horizontal="left" vertical="center" wrapText="1"/>
    </xf>
    <xf numFmtId="173" fontId="7" fillId="25" borderId="10" xfId="0" applyNumberFormat="1" applyFont="1" applyFill="1" applyBorder="1" applyAlignment="1">
      <alignment horizontal="center" vertical="center"/>
    </xf>
    <xf numFmtId="17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167" fontId="7" fillId="25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7" fontId="5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8" fontId="7" fillId="25" borderId="10" xfId="0" applyNumberFormat="1" applyFont="1" applyFill="1" applyBorder="1" applyAlignment="1">
      <alignment horizontal="center" vertical="center"/>
    </xf>
    <xf numFmtId="172" fontId="7" fillId="0" borderId="13" xfId="0" applyNumberFormat="1" applyFont="1" applyBorder="1" applyAlignment="1">
      <alignment horizontal="center" vertical="center"/>
    </xf>
    <xf numFmtId="0" fontId="7" fillId="25" borderId="10" xfId="0" applyFont="1" applyFill="1" applyBorder="1" applyAlignment="1">
      <alignment horizontal="center" vertical="center"/>
    </xf>
    <xf numFmtId="0" fontId="0" fillId="0" borderId="66" xfId="0" applyBorder="1" applyAlignment="1">
      <alignment horizontal="left" vertical="center"/>
    </xf>
    <xf numFmtId="0" fontId="0" fillId="0" borderId="18" xfId="0" applyBorder="1"/>
    <xf numFmtId="0" fontId="0" fillId="0" borderId="15" xfId="0" applyBorder="1"/>
    <xf numFmtId="0" fontId="0" fillId="0" borderId="27" xfId="0" applyBorder="1"/>
    <xf numFmtId="0" fontId="0" fillId="0" borderId="14" xfId="0" applyBorder="1"/>
    <xf numFmtId="0" fontId="0" fillId="0" borderId="66" xfId="0" applyBorder="1"/>
    <xf numFmtId="0" fontId="0" fillId="0" borderId="14" xfId="0" applyBorder="1" applyAlignment="1">
      <alignment horizontal="center"/>
    </xf>
    <xf numFmtId="0" fontId="5" fillId="0" borderId="21" xfId="0" applyFont="1" applyBorder="1"/>
    <xf numFmtId="0" fontId="5" fillId="24" borderId="59" xfId="0" applyFont="1" applyFill="1" applyBorder="1"/>
    <xf numFmtId="0" fontId="0" fillId="24" borderId="57" xfId="0" applyFill="1" applyBorder="1"/>
    <xf numFmtId="0" fontId="0" fillId="24" borderId="65" xfId="0" applyFill="1" applyBorder="1"/>
    <xf numFmtId="0" fontId="0" fillId="24" borderId="43" xfId="0" applyFill="1" applyBorder="1" applyAlignment="1">
      <alignment horizontal="center"/>
    </xf>
    <xf numFmtId="0" fontId="0" fillId="24" borderId="45" xfId="0" applyFill="1" applyBorder="1" applyAlignment="1">
      <alignment horizontal="center"/>
    </xf>
    <xf numFmtId="0" fontId="37" fillId="24" borderId="20" xfId="0" applyFont="1" applyFill="1" applyBorder="1" applyAlignment="1">
      <alignment horizontal="left"/>
    </xf>
    <xf numFmtId="0" fontId="0" fillId="24" borderId="10" xfId="0" applyFill="1" applyBorder="1"/>
    <xf numFmtId="0" fontId="0" fillId="24" borderId="64" xfId="0" applyFill="1" applyBorder="1" applyAlignment="1">
      <alignment horizontal="left"/>
    </xf>
    <xf numFmtId="0" fontId="0" fillId="24" borderId="31" xfId="0" applyFill="1" applyBorder="1"/>
    <xf numFmtId="0" fontId="0" fillId="24" borderId="63" xfId="0" applyFill="1" applyBorder="1"/>
    <xf numFmtId="0" fontId="0" fillId="24" borderId="23" xfId="0" applyFill="1" applyBorder="1"/>
    <xf numFmtId="0" fontId="0" fillId="24" borderId="62" xfId="0" applyFill="1" applyBorder="1"/>
    <xf numFmtId="0" fontId="0" fillId="24" borderId="32" xfId="0" applyFill="1" applyBorder="1"/>
    <xf numFmtId="0" fontId="0" fillId="24" borderId="42" xfId="0" applyFill="1" applyBorder="1"/>
    <xf numFmtId="0" fontId="0" fillId="24" borderId="42" xfId="0" applyFill="1" applyBorder="1" applyAlignment="1">
      <alignment horizontal="left"/>
    </xf>
    <xf numFmtId="0" fontId="0" fillId="24" borderId="61" xfId="0" applyFill="1" applyBorder="1"/>
    <xf numFmtId="0" fontId="0" fillId="25" borderId="10" xfId="0" applyFill="1" applyBorder="1"/>
    <xf numFmtId="0" fontId="0" fillId="24" borderId="60" xfId="0" applyFill="1" applyBorder="1"/>
    <xf numFmtId="0" fontId="7" fillId="24" borderId="44" xfId="0" applyFont="1" applyFill="1" applyBorder="1" applyAlignment="1">
      <alignment horizontal="center"/>
    </xf>
    <xf numFmtId="0" fontId="0" fillId="24" borderId="59" xfId="0" applyFill="1" applyBorder="1"/>
    <xf numFmtId="0" fontId="7" fillId="24" borderId="57" xfId="0" applyFont="1" applyFill="1" applyBorder="1" applyAlignment="1">
      <alignment horizontal="center"/>
    </xf>
    <xf numFmtId="0" fontId="37" fillId="24" borderId="10" xfId="0" applyFont="1" applyFill="1" applyBorder="1" applyAlignment="1">
      <alignment horizontal="left"/>
    </xf>
    <xf numFmtId="0" fontId="7" fillId="24" borderId="10" xfId="0" applyFont="1" applyFill="1" applyBorder="1" applyAlignment="1">
      <alignment horizontal="center"/>
    </xf>
    <xf numFmtId="0" fontId="5" fillId="24" borderId="0" xfId="0" applyFont="1" applyFill="1"/>
    <xf numFmtId="0" fontId="37" fillId="25" borderId="19" xfId="0" applyFont="1" applyFill="1" applyBorder="1" applyAlignment="1">
      <alignment horizontal="center" vertical="center" wrapText="1"/>
    </xf>
    <xf numFmtId="0" fontId="37" fillId="25" borderId="10" xfId="0" applyFont="1" applyFill="1" applyBorder="1" applyAlignment="1">
      <alignment horizontal="center" vertical="center" wrapText="1"/>
    </xf>
    <xf numFmtId="0" fontId="38" fillId="24" borderId="27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left" vertical="center"/>
    </xf>
    <xf numFmtId="0" fontId="37" fillId="25" borderId="10" xfId="0" applyFont="1" applyFill="1" applyBorder="1" applyAlignment="1">
      <alignment vertical="center"/>
    </xf>
    <xf numFmtId="0" fontId="0" fillId="24" borderId="27" xfId="0" applyFill="1" applyBorder="1"/>
    <xf numFmtId="0" fontId="0" fillId="24" borderId="59" xfId="0" applyFill="1" applyBorder="1" applyAlignment="1">
      <alignment horizontal="left"/>
    </xf>
    <xf numFmtId="0" fontId="0" fillId="24" borderId="15" xfId="0" applyFill="1" applyBorder="1"/>
    <xf numFmtId="0" fontId="0" fillId="24" borderId="14" xfId="0" applyFill="1" applyBorder="1"/>
    <xf numFmtId="0" fontId="0" fillId="24" borderId="21" xfId="0" applyFill="1" applyBorder="1"/>
    <xf numFmtId="0" fontId="0" fillId="24" borderId="58" xfId="0" applyFill="1" applyBorder="1"/>
    <xf numFmtId="0" fontId="0" fillId="24" borderId="0" xfId="0" applyFill="1" applyAlignment="1">
      <alignment horizontal="left"/>
    </xf>
    <xf numFmtId="0" fontId="0" fillId="24" borderId="64" xfId="0" applyFill="1" applyBorder="1"/>
    <xf numFmtId="0" fontId="0" fillId="24" borderId="0" xfId="0" applyFill="1"/>
    <xf numFmtId="0" fontId="37" fillId="25" borderId="24" xfId="0" applyFont="1" applyFill="1" applyBorder="1" applyAlignment="1">
      <alignment horizontal="center" vertical="center" wrapText="1"/>
    </xf>
    <xf numFmtId="0" fontId="37" fillId="25" borderId="20" xfId="0" applyFont="1" applyFill="1" applyBorder="1" applyAlignment="1">
      <alignment horizontal="center" vertical="center" wrapText="1"/>
    </xf>
    <xf numFmtId="0" fontId="0" fillId="24" borderId="18" xfId="0" applyFill="1" applyBorder="1"/>
    <xf numFmtId="0" fontId="0" fillId="0" borderId="31" xfId="0" applyBorder="1"/>
    <xf numFmtId="0" fontId="7" fillId="18" borderId="24" xfId="95" applyFont="1" applyFill="1" applyBorder="1" applyAlignment="1">
      <alignment horizontal="center" vertical="center" wrapText="1"/>
    </xf>
    <xf numFmtId="165" fontId="40" fillId="19" borderId="0" xfId="95" applyNumberFormat="1" applyFont="1" applyFill="1" applyAlignment="1">
      <alignment horizontal="center" vertical="center"/>
    </xf>
    <xf numFmtId="10" fontId="40" fillId="19" borderId="0" xfId="95" applyNumberFormat="1" applyFont="1" applyFill="1" applyAlignment="1">
      <alignment horizontal="center" vertical="center"/>
    </xf>
    <xf numFmtId="10" fontId="7" fillId="18" borderId="10" xfId="95" applyNumberFormat="1" applyFont="1" applyFill="1" applyBorder="1" applyAlignment="1">
      <alignment horizontal="center" vertical="center"/>
    </xf>
    <xf numFmtId="0" fontId="7" fillId="18" borderId="10" xfId="99" applyNumberFormat="1" applyFont="1" applyFill="1" applyBorder="1" applyAlignment="1" applyProtection="1">
      <alignment horizontal="right" vertical="center"/>
    </xf>
    <xf numFmtId="172" fontId="7" fillId="23" borderId="13" xfId="95" applyNumberFormat="1" applyFont="1" applyFill="1" applyBorder="1" applyAlignment="1" applyProtection="1">
      <alignment horizontal="center" vertical="center"/>
      <protection locked="0"/>
    </xf>
    <xf numFmtId="172" fontId="7" fillId="23" borderId="12" xfId="95" applyNumberFormat="1" applyFont="1" applyFill="1" applyBorder="1" applyAlignment="1" applyProtection="1">
      <alignment horizontal="center" vertical="center"/>
      <protection locked="0"/>
    </xf>
    <xf numFmtId="172" fontId="7" fillId="23" borderId="40" xfId="95" applyNumberFormat="1" applyFont="1" applyFill="1" applyBorder="1" applyAlignment="1" applyProtection="1">
      <alignment horizontal="center" vertical="center"/>
      <protection locked="0"/>
    </xf>
    <xf numFmtId="172" fontId="7" fillId="21" borderId="24" xfId="95" applyNumberFormat="1" applyFont="1" applyFill="1" applyBorder="1" applyAlignment="1">
      <alignment vertical="center"/>
    </xf>
    <xf numFmtId="0" fontId="27" fillId="0" borderId="21" xfId="95" applyFont="1" applyBorder="1" applyAlignment="1">
      <alignment horizontal="center" vertical="top" wrapText="1"/>
    </xf>
    <xf numFmtId="0" fontId="27" fillId="0" borderId="14" xfId="95" applyFont="1" applyBorder="1" applyAlignment="1">
      <alignment horizontal="center" vertical="top" wrapText="1"/>
    </xf>
    <xf numFmtId="0" fontId="27" fillId="0" borderId="15" xfId="95" applyFont="1" applyBorder="1" applyAlignment="1">
      <alignment horizontal="center" vertical="top" wrapText="1"/>
    </xf>
    <xf numFmtId="165" fontId="7" fillId="19" borderId="16" xfId="95" applyNumberFormat="1" applyFont="1" applyFill="1" applyBorder="1" applyAlignment="1">
      <alignment horizontal="center" vertical="center"/>
    </xf>
    <xf numFmtId="10" fontId="7" fillId="19" borderId="16" xfId="95" applyNumberFormat="1" applyFont="1" applyFill="1" applyBorder="1" applyAlignment="1">
      <alignment horizontal="center" vertical="center"/>
    </xf>
    <xf numFmtId="165" fontId="7" fillId="19" borderId="16" xfId="95" applyNumberFormat="1" applyFont="1" applyFill="1" applyBorder="1" applyAlignment="1">
      <alignment horizontal="center" vertical="center" wrapText="1"/>
    </xf>
    <xf numFmtId="0" fontId="32" fillId="19" borderId="0" xfId="95" applyFont="1" applyFill="1" applyAlignment="1">
      <alignment vertical="center"/>
    </xf>
    <xf numFmtId="44" fontId="5" fillId="19" borderId="50" xfId="99" applyFont="1" applyFill="1" applyBorder="1" applyAlignment="1" applyProtection="1">
      <alignment horizontal="center" vertical="center"/>
    </xf>
    <xf numFmtId="44" fontId="5" fillId="19" borderId="77" xfId="99" applyFont="1" applyFill="1" applyBorder="1" applyAlignment="1" applyProtection="1">
      <alignment horizontal="center" vertical="center"/>
    </xf>
    <xf numFmtId="174" fontId="5" fillId="0" borderId="0" xfId="114" applyNumberFormat="1" applyFont="1" applyAlignment="1">
      <alignment horizontal="left" vertical="center"/>
    </xf>
    <xf numFmtId="174" fontId="5" fillId="0" borderId="0" xfId="114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20" borderId="0" xfId="0" applyFill="1"/>
    <xf numFmtId="0" fontId="0" fillId="20" borderId="0" xfId="0" applyFill="1" applyAlignment="1">
      <alignment wrapText="1"/>
    </xf>
    <xf numFmtId="0" fontId="0" fillId="19" borderId="0" xfId="0" applyFill="1"/>
    <xf numFmtId="0" fontId="0" fillId="19" borderId="0" xfId="0" applyFill="1" applyAlignment="1">
      <alignment wrapText="1"/>
    </xf>
    <xf numFmtId="0" fontId="5" fillId="0" borderId="56" xfId="0" applyFont="1" applyBorder="1" applyAlignment="1">
      <alignment horizontal="left" vertical="center" wrapText="1"/>
    </xf>
    <xf numFmtId="170" fontId="7" fillId="20" borderId="80" xfId="121" applyNumberFormat="1" applyFont="1" applyFill="1" applyBorder="1" applyAlignment="1" applyProtection="1">
      <alignment vertical="center"/>
    </xf>
    <xf numFmtId="165" fontId="7" fillId="19" borderId="10" xfId="95" applyNumberFormat="1" applyFont="1" applyFill="1" applyBorder="1" applyAlignment="1">
      <alignment horizontal="center" vertical="center" wrapText="1"/>
    </xf>
    <xf numFmtId="0" fontId="5" fillId="0" borderId="0" xfId="95" applyAlignment="1">
      <alignment horizontal="left" vertical="center"/>
    </xf>
    <xf numFmtId="0" fontId="5" fillId="21" borderId="32" xfId="96" applyFill="1" applyBorder="1" applyAlignment="1">
      <alignment horizontal="center" vertical="center" textRotation="90" shrinkToFit="1"/>
    </xf>
    <xf numFmtId="0" fontId="5" fillId="19" borderId="81" xfId="95" applyFill="1" applyBorder="1" applyAlignment="1">
      <alignment horizontal="center" vertical="center" wrapText="1"/>
    </xf>
    <xf numFmtId="0" fontId="5" fillId="0" borderId="82" xfId="95" applyBorder="1" applyAlignment="1">
      <alignment horizontal="left" vertical="center" wrapText="1"/>
    </xf>
    <xf numFmtId="0" fontId="5" fillId="0" borderId="82" xfId="95" applyBorder="1" applyAlignment="1">
      <alignment horizontal="center" vertical="center" wrapText="1"/>
    </xf>
    <xf numFmtId="2" fontId="5" fillId="0" borderId="82" xfId="95" applyNumberFormat="1" applyBorder="1" applyAlignment="1">
      <alignment horizontal="center" vertical="center" wrapText="1"/>
    </xf>
    <xf numFmtId="165" fontId="5" fillId="23" borderId="82" xfId="95" applyNumberFormat="1" applyFill="1" applyBorder="1" applyAlignment="1" applyProtection="1">
      <alignment horizontal="center" vertical="center" wrapText="1"/>
      <protection locked="0"/>
    </xf>
    <xf numFmtId="165" fontId="5" fillId="0" borderId="56" xfId="95" applyNumberFormat="1" applyBorder="1" applyAlignment="1">
      <alignment horizontal="center" vertical="center" wrapText="1"/>
    </xf>
    <xf numFmtId="10" fontId="5" fillId="0" borderId="82" xfId="95" applyNumberFormat="1" applyBorder="1" applyAlignment="1">
      <alignment horizontal="center" vertical="center" wrapText="1"/>
    </xf>
    <xf numFmtId="10" fontId="5" fillId="0" borderId="83" xfId="95" applyNumberFormat="1" applyBorder="1" applyAlignment="1">
      <alignment horizontal="center" vertical="center" wrapText="1"/>
    </xf>
    <xf numFmtId="0" fontId="5" fillId="0" borderId="0" xfId="95" applyAlignment="1">
      <alignment horizontal="left" vertical="center" wrapText="1"/>
    </xf>
    <xf numFmtId="0" fontId="5" fillId="0" borderId="56" xfId="95" applyBorder="1" applyAlignment="1">
      <alignment horizontal="left" vertical="center" wrapText="1"/>
    </xf>
    <xf numFmtId="0" fontId="5" fillId="0" borderId="56" xfId="95" applyBorder="1" applyAlignment="1">
      <alignment horizontal="center" vertical="center" wrapText="1"/>
    </xf>
    <xf numFmtId="165" fontId="5" fillId="23" borderId="56" xfId="95" applyNumberFormat="1" applyFill="1" applyBorder="1" applyAlignment="1" applyProtection="1">
      <alignment horizontal="center" vertical="center" wrapText="1"/>
      <protection locked="0"/>
    </xf>
    <xf numFmtId="10" fontId="5" fillId="0" borderId="56" xfId="95" applyNumberFormat="1" applyBorder="1" applyAlignment="1">
      <alignment horizontal="center" vertical="center" wrapText="1"/>
    </xf>
    <xf numFmtId="10" fontId="5" fillId="0" borderId="78" xfId="95" applyNumberFormat="1" applyBorder="1" applyAlignment="1">
      <alignment horizontal="center" vertical="center" wrapText="1"/>
    </xf>
    <xf numFmtId="0" fontId="5" fillId="19" borderId="84" xfId="95" applyFill="1" applyBorder="1" applyAlignment="1">
      <alignment horizontal="center" vertical="center" wrapText="1"/>
    </xf>
    <xf numFmtId="2" fontId="5" fillId="0" borderId="0" xfId="95" applyNumberFormat="1" applyAlignment="1">
      <alignment horizontal="left" vertical="center"/>
    </xf>
    <xf numFmtId="0" fontId="5" fillId="19" borderId="75" xfId="95" applyFill="1" applyBorder="1" applyAlignment="1">
      <alignment horizontal="center" vertical="center" wrapText="1"/>
    </xf>
    <xf numFmtId="2" fontId="5" fillId="0" borderId="56" xfId="95" applyNumberFormat="1" applyBorder="1" applyAlignment="1">
      <alignment horizontal="center" vertical="center" wrapText="1"/>
    </xf>
    <xf numFmtId="165" fontId="5" fillId="0" borderId="82" xfId="95" applyNumberFormat="1" applyBorder="1" applyAlignment="1">
      <alignment horizontal="center" vertical="center" wrapText="1"/>
    </xf>
    <xf numFmtId="0" fontId="5" fillId="19" borderId="75" xfId="95" applyFill="1" applyBorder="1" applyAlignment="1">
      <alignment horizontal="center" vertical="center"/>
    </xf>
    <xf numFmtId="49" fontId="5" fillId="19" borderId="0" xfId="95" applyNumberFormat="1" applyFill="1" applyAlignment="1">
      <alignment horizontal="center" vertical="center"/>
    </xf>
    <xf numFmtId="49" fontId="5" fillId="19" borderId="23" xfId="95" applyNumberFormat="1" applyFill="1" applyBorder="1" applyAlignment="1">
      <alignment horizontal="left" vertical="center" wrapText="1"/>
    </xf>
    <xf numFmtId="49" fontId="5" fillId="19" borderId="23" xfId="95" applyNumberFormat="1" applyFill="1" applyBorder="1" applyAlignment="1">
      <alignment horizontal="center" vertical="center"/>
    </xf>
    <xf numFmtId="49" fontId="5" fillId="19" borderId="23" xfId="95" applyNumberFormat="1" applyFill="1" applyBorder="1" applyAlignment="1">
      <alignment horizontal="left" vertical="center"/>
    </xf>
    <xf numFmtId="49" fontId="5" fillId="19" borderId="0" xfId="95" applyNumberFormat="1" applyFill="1" applyAlignment="1">
      <alignment horizontal="left" vertical="center"/>
    </xf>
    <xf numFmtId="0" fontId="5" fillId="21" borderId="24" xfId="95" applyFill="1" applyBorder="1" applyAlignment="1">
      <alignment horizontal="center" vertical="center"/>
    </xf>
    <xf numFmtId="0" fontId="5" fillId="21" borderId="24" xfId="95" applyFill="1" applyBorder="1" applyAlignment="1">
      <alignment horizontal="left" vertical="center"/>
    </xf>
    <xf numFmtId="0" fontId="5" fillId="21" borderId="19" xfId="95" applyFill="1" applyBorder="1" applyAlignment="1">
      <alignment horizontal="left" vertical="center"/>
    </xf>
    <xf numFmtId="0" fontId="5" fillId="0" borderId="30" xfId="95" applyBorder="1" applyAlignment="1">
      <alignment horizontal="left" vertical="center" wrapText="1"/>
    </xf>
    <xf numFmtId="0" fontId="5" fillId="0" borderId="13" xfId="95" applyBorder="1" applyAlignment="1">
      <alignment horizontal="center" vertical="center"/>
    </xf>
    <xf numFmtId="0" fontId="5" fillId="0" borderId="22" xfId="95" applyBorder="1" applyAlignment="1">
      <alignment horizontal="center" vertical="center"/>
    </xf>
    <xf numFmtId="172" fontId="5" fillId="21" borderId="24" xfId="95" applyNumberFormat="1" applyFill="1" applyBorder="1" applyAlignment="1">
      <alignment horizontal="center" vertical="center"/>
    </xf>
    <xf numFmtId="0" fontId="5" fillId="19" borderId="29" xfId="95" applyFill="1" applyBorder="1" applyAlignment="1">
      <alignment horizontal="left" vertical="center" wrapText="1"/>
    </xf>
    <xf numFmtId="0" fontId="5" fillId="19" borderId="12" xfId="95" applyFill="1" applyBorder="1" applyAlignment="1">
      <alignment horizontal="center" vertical="center"/>
    </xf>
    <xf numFmtId="0" fontId="5" fillId="19" borderId="17" xfId="95" applyFill="1" applyBorder="1" applyAlignment="1">
      <alignment horizontal="center" vertical="center"/>
    </xf>
    <xf numFmtId="0" fontId="5" fillId="19" borderId="35" xfId="95" applyFill="1" applyBorder="1" applyAlignment="1">
      <alignment horizontal="left" vertical="center" wrapText="1"/>
    </xf>
    <xf numFmtId="0" fontId="5" fillId="19" borderId="40" xfId="95" applyFill="1" applyBorder="1" applyAlignment="1">
      <alignment horizontal="center" vertical="center"/>
    </xf>
    <xf numFmtId="0" fontId="5" fillId="19" borderId="36" xfId="95" applyFill="1" applyBorder="1" applyAlignment="1">
      <alignment horizontal="center" vertical="center"/>
    </xf>
    <xf numFmtId="0" fontId="5" fillId="21" borderId="46" xfId="95" applyFill="1" applyBorder="1" applyAlignment="1">
      <alignment horizontal="center" vertical="center"/>
    </xf>
    <xf numFmtId="0" fontId="5" fillId="19" borderId="0" xfId="95" quotePrefix="1" applyFill="1" applyAlignment="1">
      <alignment horizontal="center" vertical="center" shrinkToFit="1"/>
    </xf>
    <xf numFmtId="0" fontId="5" fillId="19" borderId="0" xfId="95" applyFill="1" applyAlignment="1">
      <alignment horizontal="center" vertical="center"/>
    </xf>
    <xf numFmtId="0" fontId="5" fillId="19" borderId="0" xfId="95" applyFill="1" applyAlignment="1">
      <alignment horizontal="center" vertical="center" shrinkToFit="1"/>
    </xf>
    <xf numFmtId="49" fontId="5" fillId="19" borderId="14" xfId="95" applyNumberFormat="1" applyFill="1" applyBorder="1" applyAlignment="1">
      <alignment horizontal="left" vertical="center" wrapText="1"/>
    </xf>
    <xf numFmtId="49" fontId="5" fillId="19" borderId="14" xfId="95" applyNumberFormat="1" applyFill="1" applyBorder="1" applyAlignment="1">
      <alignment horizontal="left" vertical="center"/>
    </xf>
    <xf numFmtId="0" fontId="5" fillId="21" borderId="24" xfId="95" applyFill="1" applyBorder="1" applyAlignment="1">
      <alignment horizontal="left" vertical="center" wrapText="1"/>
    </xf>
    <xf numFmtId="49" fontId="5" fillId="0" borderId="0" xfId="95" applyNumberFormat="1" applyAlignment="1">
      <alignment horizontal="center" vertical="center"/>
    </xf>
    <xf numFmtId="49" fontId="5" fillId="0" borderId="14" xfId="95" applyNumberFormat="1" applyBorder="1" applyAlignment="1">
      <alignment horizontal="left" vertical="center" wrapText="1"/>
    </xf>
    <xf numFmtId="49" fontId="5" fillId="0" borderId="14" xfId="95" applyNumberFormat="1" applyBorder="1" applyAlignment="1">
      <alignment horizontal="center" vertical="center"/>
    </xf>
    <xf numFmtId="49" fontId="5" fillId="0" borderId="14" xfId="95" applyNumberFormat="1" applyBorder="1" applyAlignment="1">
      <alignment horizontal="left" vertical="center"/>
    </xf>
    <xf numFmtId="49" fontId="5" fillId="19" borderId="0" xfId="95" applyNumberFormat="1" applyFill="1" applyAlignment="1">
      <alignment horizontal="left" vertical="center" wrapText="1"/>
    </xf>
    <xf numFmtId="49" fontId="5" fillId="19" borderId="24" xfId="95" applyNumberFormat="1" applyFill="1" applyBorder="1" applyAlignment="1">
      <alignment horizontal="center" vertical="center"/>
    </xf>
    <xf numFmtId="49" fontId="5" fillId="19" borderId="24" xfId="95" applyNumberFormat="1" applyFill="1" applyBorder="1" applyAlignment="1">
      <alignment horizontal="left" vertical="center" wrapText="1"/>
    </xf>
    <xf numFmtId="49" fontId="5" fillId="19" borderId="24" xfId="95" applyNumberFormat="1" applyFill="1" applyBorder="1" applyAlignment="1">
      <alignment horizontal="left" vertical="center"/>
    </xf>
    <xf numFmtId="0" fontId="5" fillId="19" borderId="52" xfId="95" applyFill="1" applyBorder="1" applyAlignment="1">
      <alignment horizontal="center" vertical="center" wrapText="1"/>
    </xf>
    <xf numFmtId="165" fontId="5" fillId="19" borderId="49" xfId="95" applyNumberFormat="1" applyFill="1" applyBorder="1" applyAlignment="1">
      <alignment horizontal="center" vertical="center"/>
    </xf>
    <xf numFmtId="10" fontId="5" fillId="19" borderId="76" xfId="95" applyNumberFormat="1" applyFill="1" applyBorder="1" applyAlignment="1">
      <alignment horizontal="center" vertical="center"/>
    </xf>
    <xf numFmtId="0" fontId="5" fillId="19" borderId="53" xfId="95" applyFill="1" applyBorder="1" applyAlignment="1">
      <alignment horizontal="center" vertical="center" wrapText="1"/>
    </xf>
    <xf numFmtId="165" fontId="5" fillId="19" borderId="56" xfId="95" applyNumberFormat="1" applyFill="1" applyBorder="1" applyAlignment="1">
      <alignment horizontal="center" vertical="center"/>
    </xf>
    <xf numFmtId="10" fontId="5" fillId="19" borderId="78" xfId="95" applyNumberFormat="1" applyFill="1" applyBorder="1" applyAlignment="1">
      <alignment horizontal="center" vertical="center"/>
    </xf>
    <xf numFmtId="44" fontId="5" fillId="19" borderId="56" xfId="95" applyNumberFormat="1" applyFill="1" applyBorder="1" applyAlignment="1">
      <alignment horizontal="center" vertical="center"/>
    </xf>
    <xf numFmtId="0" fontId="5" fillId="19" borderId="70" xfId="95" applyFill="1" applyBorder="1" applyAlignment="1">
      <alignment horizontal="center" vertical="center" wrapText="1"/>
    </xf>
    <xf numFmtId="165" fontId="5" fillId="19" borderId="67" xfId="95" applyNumberFormat="1" applyFill="1" applyBorder="1" applyAlignment="1">
      <alignment horizontal="center" vertical="center"/>
    </xf>
    <xf numFmtId="10" fontId="5" fillId="19" borderId="73" xfId="95" applyNumberFormat="1" applyFill="1" applyBorder="1" applyAlignment="1">
      <alignment horizontal="center" vertical="center"/>
    </xf>
    <xf numFmtId="49" fontId="5" fillId="19" borderId="18" xfId="95" applyNumberFormat="1" applyFill="1" applyBorder="1" applyAlignment="1">
      <alignment horizontal="center" vertical="center"/>
    </xf>
    <xf numFmtId="0" fontId="5" fillId="19" borderId="43" xfId="95" applyFill="1" applyBorder="1" applyAlignment="1">
      <alignment horizontal="center" vertical="center"/>
    </xf>
    <xf numFmtId="10" fontId="5" fillId="19" borderId="74" xfId="95" applyNumberFormat="1" applyFill="1" applyBorder="1" applyAlignment="1">
      <alignment horizontal="center" vertical="center"/>
    </xf>
    <xf numFmtId="10" fontId="5" fillId="19" borderId="16" xfId="95" applyNumberFormat="1" applyFill="1" applyBorder="1" applyAlignment="1">
      <alignment horizontal="center" vertical="center" wrapText="1"/>
    </xf>
    <xf numFmtId="0" fontId="5" fillId="19" borderId="0" xfId="95" applyFill="1" applyAlignment="1">
      <alignment horizontal="left" vertical="center" wrapText="1"/>
    </xf>
    <xf numFmtId="0" fontId="5" fillId="0" borderId="0" xfId="95" applyAlignment="1">
      <alignment horizontal="center" vertical="center"/>
    </xf>
    <xf numFmtId="0" fontId="5" fillId="19" borderId="50" xfId="95" applyFill="1" applyBorder="1" applyAlignment="1">
      <alignment horizontal="center" vertical="center"/>
    </xf>
    <xf numFmtId="0" fontId="5" fillId="19" borderId="41" xfId="95" applyFill="1" applyBorder="1" applyAlignment="1">
      <alignment horizontal="center" vertical="center"/>
    </xf>
    <xf numFmtId="171" fontId="5" fillId="19" borderId="0" xfId="95" applyNumberFormat="1" applyFill="1" applyAlignment="1">
      <alignment horizontal="center" vertical="center"/>
    </xf>
    <xf numFmtId="0" fontId="5" fillId="19" borderId="0" xfId="95" applyFill="1" applyAlignment="1">
      <alignment horizontal="left" vertical="center"/>
    </xf>
    <xf numFmtId="0" fontId="5" fillId="0" borderId="0" xfId="95" applyAlignment="1">
      <alignment horizontal="center"/>
    </xf>
    <xf numFmtId="0" fontId="5" fillId="0" borderId="0" xfId="95"/>
    <xf numFmtId="0" fontId="7" fillId="18" borderId="20" xfId="95" applyFont="1" applyFill="1" applyBorder="1" applyAlignment="1">
      <alignment horizontal="left" vertical="center"/>
    </xf>
    <xf numFmtId="0" fontId="7" fillId="18" borderId="24" xfId="95" applyFont="1" applyFill="1" applyBorder="1" applyAlignment="1">
      <alignment horizontal="left" vertical="center" wrapText="1"/>
    </xf>
    <xf numFmtId="0" fontId="7" fillId="18" borderId="24" xfId="95" applyFont="1" applyFill="1" applyBorder="1" applyAlignment="1">
      <alignment horizontal="center" vertical="center"/>
    </xf>
    <xf numFmtId="0" fontId="7" fillId="18" borderId="24" xfId="95" applyFont="1" applyFill="1" applyBorder="1" applyAlignment="1">
      <alignment horizontal="left" vertical="center"/>
    </xf>
    <xf numFmtId="0" fontId="7" fillId="18" borderId="19" xfId="95" applyFont="1" applyFill="1" applyBorder="1" applyAlignment="1">
      <alignment horizontal="left" vertical="center"/>
    </xf>
    <xf numFmtId="165" fontId="7" fillId="0" borderId="10" xfId="95" applyNumberFormat="1" applyFont="1" applyBorder="1" applyAlignment="1">
      <alignment horizontal="center" vertical="center"/>
    </xf>
    <xf numFmtId="2" fontId="5" fillId="0" borderId="0" xfId="95" applyNumberFormat="1" applyAlignment="1">
      <alignment horizontal="left" vertical="center" wrapText="1"/>
    </xf>
    <xf numFmtId="0" fontId="5" fillId="0" borderId="0" xfId="114" applyNumberFormat="1" applyFont="1" applyAlignment="1">
      <alignment horizontal="left" vertical="center"/>
    </xf>
    <xf numFmtId="49" fontId="5" fillId="19" borderId="14" xfId="95" applyNumberFormat="1" applyFill="1" applyBorder="1" applyAlignment="1">
      <alignment horizontal="center" vertical="center"/>
    </xf>
    <xf numFmtId="174" fontId="5" fillId="0" borderId="0" xfId="114" applyNumberFormat="1" applyFont="1"/>
    <xf numFmtId="0" fontId="7" fillId="20" borderId="25" xfId="95" applyFont="1" applyFill="1" applyBorder="1" applyAlignment="1">
      <alignment vertical="center" wrapText="1"/>
    </xf>
    <xf numFmtId="165" fontId="7" fillId="20" borderId="25" xfId="95" applyNumberFormat="1" applyFont="1" applyFill="1" applyBorder="1" applyAlignment="1">
      <alignment horizontal="center" vertical="center"/>
    </xf>
    <xf numFmtId="0" fontId="7" fillId="20" borderId="61" xfId="95" applyFont="1" applyFill="1" applyBorder="1" applyAlignment="1">
      <alignment horizontal="center" vertical="center" wrapText="1"/>
    </xf>
    <xf numFmtId="0" fontId="5" fillId="19" borderId="85" xfId="95" applyFill="1" applyBorder="1" applyAlignment="1">
      <alignment horizontal="center" vertical="center" wrapText="1"/>
    </xf>
    <xf numFmtId="0" fontId="7" fillId="19" borderId="86" xfId="118" applyNumberFormat="1" applyFont="1" applyFill="1" applyBorder="1" applyAlignment="1" applyProtection="1">
      <alignment horizontal="left" vertical="center" wrapText="1"/>
    </xf>
    <xf numFmtId="0" fontId="7" fillId="19" borderId="87" xfId="118" applyNumberFormat="1" applyFont="1" applyFill="1" applyBorder="1" applyAlignment="1" applyProtection="1">
      <alignment horizontal="left" vertical="center" wrapText="1"/>
    </xf>
    <xf numFmtId="0" fontId="7" fillId="19" borderId="88" xfId="118" applyNumberFormat="1" applyFont="1" applyFill="1" applyBorder="1" applyAlignment="1" applyProtection="1">
      <alignment horizontal="left" vertical="center" wrapText="1"/>
    </xf>
    <xf numFmtId="165" fontId="5" fillId="19" borderId="82" xfId="95" applyNumberFormat="1" applyFill="1" applyBorder="1" applyAlignment="1">
      <alignment horizontal="center" vertical="center"/>
    </xf>
    <xf numFmtId="10" fontId="5" fillId="19" borderId="83" xfId="95" applyNumberFormat="1" applyFill="1" applyBorder="1" applyAlignment="1">
      <alignment horizontal="center" vertical="center"/>
    </xf>
    <xf numFmtId="0" fontId="7" fillId="20" borderId="25" xfId="95" applyFont="1" applyFill="1" applyBorder="1" applyAlignment="1">
      <alignment horizontal="center" vertical="center" wrapText="1"/>
    </xf>
    <xf numFmtId="10" fontId="7" fillId="20" borderId="92" xfId="95" applyNumberFormat="1" applyFont="1" applyFill="1" applyBorder="1" applyAlignment="1">
      <alignment horizontal="center" vertical="center"/>
    </xf>
    <xf numFmtId="0" fontId="5" fillId="0" borderId="82" xfId="0" applyFont="1" applyBorder="1" applyAlignment="1">
      <alignment horizontal="left" vertical="center" wrapText="1"/>
    </xf>
    <xf numFmtId="2" fontId="5" fillId="0" borderId="82" xfId="0" applyNumberFormat="1" applyFont="1" applyBorder="1" applyAlignment="1">
      <alignment horizontal="center" vertical="center" wrapText="1"/>
    </xf>
    <xf numFmtId="0" fontId="5" fillId="0" borderId="93" xfId="95" applyBorder="1" applyAlignment="1">
      <alignment horizontal="left" vertical="center" wrapText="1"/>
    </xf>
    <xf numFmtId="0" fontId="5" fillId="0" borderId="93" xfId="95" applyBorder="1" applyAlignment="1">
      <alignment horizontal="center" vertical="center" wrapText="1"/>
    </xf>
    <xf numFmtId="2" fontId="5" fillId="0" borderId="93" xfId="95" applyNumberFormat="1" applyBorder="1" applyAlignment="1">
      <alignment horizontal="center" vertical="center" wrapText="1"/>
    </xf>
    <xf numFmtId="165" fontId="5" fillId="23" borderId="93" xfId="95" applyNumberFormat="1" applyFill="1" applyBorder="1" applyAlignment="1" applyProtection="1">
      <alignment horizontal="center" vertical="center" wrapText="1"/>
      <protection locked="0"/>
    </xf>
    <xf numFmtId="165" fontId="5" fillId="0" borderId="93" xfId="95" applyNumberFormat="1" applyBorder="1" applyAlignment="1">
      <alignment horizontal="center" vertical="center" wrapText="1"/>
    </xf>
    <xf numFmtId="10" fontId="5" fillId="0" borderId="93" xfId="95" applyNumberFormat="1" applyBorder="1" applyAlignment="1">
      <alignment horizontal="center" vertical="center" wrapText="1"/>
    </xf>
    <xf numFmtId="0" fontId="7" fillId="18" borderId="90" xfId="95" applyFont="1" applyFill="1" applyBorder="1" applyAlignment="1">
      <alignment horizontal="center" vertical="center" wrapText="1"/>
    </xf>
    <xf numFmtId="0" fontId="7" fillId="18" borderId="91" xfId="95" applyFont="1" applyFill="1" applyBorder="1" applyAlignment="1">
      <alignment horizontal="left" vertical="center" wrapText="1"/>
    </xf>
    <xf numFmtId="0" fontId="5" fillId="18" borderId="34" xfId="95" applyFill="1" applyBorder="1" applyAlignment="1">
      <alignment horizontal="center" vertical="center"/>
    </xf>
    <xf numFmtId="0" fontId="5" fillId="18" borderId="34" xfId="95" applyFill="1" applyBorder="1" applyAlignment="1">
      <alignment horizontal="left" vertical="center"/>
    </xf>
    <xf numFmtId="0" fontId="5" fillId="18" borderId="90" xfId="95" applyFill="1" applyBorder="1" applyAlignment="1">
      <alignment horizontal="center" vertical="center"/>
    </xf>
    <xf numFmtId="0" fontId="5" fillId="19" borderId="79" xfId="95" applyFill="1" applyBorder="1" applyAlignment="1">
      <alignment horizontal="center" vertical="center" wrapText="1"/>
    </xf>
    <xf numFmtId="0" fontId="5" fillId="0" borderId="84" xfId="95" applyBorder="1" applyAlignment="1">
      <alignment horizontal="center" vertical="center" wrapText="1"/>
    </xf>
    <xf numFmtId="9" fontId="5" fillId="0" borderId="0" xfId="126" applyFont="1" applyAlignment="1">
      <alignment horizontal="left" vertical="center" wrapText="1"/>
    </xf>
    <xf numFmtId="3" fontId="5" fillId="0" borderId="0" xfId="95" applyNumberFormat="1" applyAlignment="1">
      <alignment horizontal="left" vertical="center" wrapText="1"/>
    </xf>
    <xf numFmtId="0" fontId="32" fillId="0" borderId="0" xfId="95" applyFont="1" applyAlignment="1">
      <alignment horizontal="left" vertical="center" wrapText="1"/>
    </xf>
    <xf numFmtId="0" fontId="5" fillId="19" borderId="94" xfId="95" applyFill="1" applyBorder="1" applyAlignment="1">
      <alignment horizontal="center" vertical="center" wrapText="1"/>
    </xf>
    <xf numFmtId="49" fontId="5" fillId="19" borderId="37" xfId="95" applyNumberFormat="1" applyFill="1" applyBorder="1" applyAlignment="1">
      <alignment horizontal="left" vertical="center"/>
    </xf>
    <xf numFmtId="49" fontId="5" fillId="19" borderId="38" xfId="95" applyNumberFormat="1" applyFill="1" applyBorder="1" applyAlignment="1">
      <alignment horizontal="left" vertical="center"/>
    </xf>
    <xf numFmtId="49" fontId="5" fillId="19" borderId="39" xfId="95" applyNumberFormat="1" applyFill="1" applyBorder="1" applyAlignment="1">
      <alignment horizontal="left" vertical="center"/>
    </xf>
    <xf numFmtId="0" fontId="7" fillId="19" borderId="48" xfId="118" applyNumberFormat="1" applyFont="1" applyFill="1" applyBorder="1" applyAlignment="1" applyProtection="1">
      <alignment horizontal="left" vertical="center" wrapText="1"/>
    </xf>
    <xf numFmtId="0" fontId="7" fillId="19" borderId="47" xfId="118" applyNumberFormat="1" applyFont="1" applyFill="1" applyBorder="1" applyAlignment="1" applyProtection="1">
      <alignment horizontal="left" vertical="center" wrapText="1"/>
    </xf>
    <xf numFmtId="0" fontId="7" fillId="19" borderId="51" xfId="118" applyNumberFormat="1" applyFont="1" applyFill="1" applyBorder="1" applyAlignment="1" applyProtection="1">
      <alignment horizontal="left" vertical="center" wrapText="1"/>
    </xf>
    <xf numFmtId="0" fontId="7" fillId="19" borderId="71" xfId="118" applyNumberFormat="1" applyFont="1" applyFill="1" applyBorder="1" applyAlignment="1" applyProtection="1">
      <alignment horizontal="left" vertical="center" wrapText="1"/>
    </xf>
    <xf numFmtId="0" fontId="7" fillId="19" borderId="38" xfId="118" applyNumberFormat="1" applyFont="1" applyFill="1" applyBorder="1" applyAlignment="1" applyProtection="1">
      <alignment horizontal="left" vertical="center" wrapText="1"/>
    </xf>
    <xf numFmtId="0" fontId="7" fillId="19" borderId="72" xfId="118" applyNumberFormat="1" applyFont="1" applyFill="1" applyBorder="1" applyAlignment="1" applyProtection="1">
      <alignment horizontal="left" vertical="center" wrapText="1"/>
    </xf>
    <xf numFmtId="0" fontId="7" fillId="19" borderId="32" xfId="95" applyFont="1" applyFill="1" applyBorder="1" applyAlignment="1">
      <alignment horizontal="left" vertical="center" wrapText="1"/>
    </xf>
    <xf numFmtId="0" fontId="7" fillId="19" borderId="23" xfId="95" applyFont="1" applyFill="1" applyBorder="1" applyAlignment="1">
      <alignment horizontal="left" vertical="center" wrapText="1"/>
    </xf>
    <xf numFmtId="0" fontId="7" fillId="19" borderId="31" xfId="95" applyFont="1" applyFill="1" applyBorder="1" applyAlignment="1">
      <alignment horizontal="left" vertical="center" wrapText="1"/>
    </xf>
    <xf numFmtId="0" fontId="7" fillId="19" borderId="46" xfId="118" applyNumberFormat="1" applyFont="1" applyFill="1" applyBorder="1" applyAlignment="1" applyProtection="1">
      <alignment horizontal="left" vertical="center" wrapText="1"/>
    </xf>
    <xf numFmtId="0" fontId="7" fillId="19" borderId="24" xfId="118" applyNumberFormat="1" applyFont="1" applyFill="1" applyBorder="1" applyAlignment="1" applyProtection="1">
      <alignment horizontal="left" vertical="center" wrapText="1"/>
    </xf>
    <xf numFmtId="0" fontId="7" fillId="19" borderId="45" xfId="118" applyNumberFormat="1" applyFont="1" applyFill="1" applyBorder="1" applyAlignment="1" applyProtection="1">
      <alignment horizontal="left" vertical="center" wrapText="1"/>
    </xf>
    <xf numFmtId="49" fontId="5" fillId="19" borderId="33" xfId="95" applyNumberFormat="1" applyFill="1" applyBorder="1" applyAlignment="1">
      <alignment horizontal="left" vertical="center"/>
    </xf>
    <xf numFmtId="49" fontId="5" fillId="19" borderId="28" xfId="95" applyNumberFormat="1" applyFill="1" applyBorder="1" applyAlignment="1">
      <alignment horizontal="left" vertical="center"/>
    </xf>
    <xf numFmtId="49" fontId="5" fillId="19" borderId="26" xfId="95" applyNumberFormat="1" applyFill="1" applyBorder="1" applyAlignment="1">
      <alignment horizontal="left" vertical="center"/>
    </xf>
    <xf numFmtId="0" fontId="27" fillId="21" borderId="20" xfId="96" applyFont="1" applyFill="1" applyBorder="1" applyAlignment="1">
      <alignment horizontal="center" vertical="center" wrapText="1"/>
    </xf>
    <xf numFmtId="0" fontId="27" fillId="21" borderId="24" xfId="96" applyFont="1" applyFill="1" applyBorder="1" applyAlignment="1">
      <alignment horizontal="center" vertical="center" wrapText="1"/>
    </xf>
    <xf numFmtId="0" fontId="27" fillId="21" borderId="19" xfId="96" applyFont="1" applyFill="1" applyBorder="1" applyAlignment="1">
      <alignment horizontal="center" vertical="center" wrapText="1"/>
    </xf>
    <xf numFmtId="0" fontId="43" fillId="21" borderId="20" xfId="96" applyFont="1" applyFill="1" applyBorder="1" applyAlignment="1">
      <alignment horizontal="left" vertical="top" wrapText="1"/>
    </xf>
    <xf numFmtId="0" fontId="27" fillId="21" borderId="24" xfId="96" applyFont="1" applyFill="1" applyBorder="1" applyAlignment="1">
      <alignment horizontal="left" vertical="top" wrapText="1"/>
    </xf>
    <xf numFmtId="0" fontId="27" fillId="21" borderId="19" xfId="96" applyFont="1" applyFill="1" applyBorder="1" applyAlignment="1">
      <alignment horizontal="left" vertical="top" wrapText="1"/>
    </xf>
    <xf numFmtId="0" fontId="7" fillId="0" borderId="20" xfId="95" applyFont="1" applyBorder="1" applyAlignment="1">
      <alignment horizontal="left" vertical="center"/>
    </xf>
    <xf numFmtId="0" fontId="7" fillId="0" borderId="24" xfId="95" applyFont="1" applyBorder="1" applyAlignment="1">
      <alignment horizontal="left" vertical="center"/>
    </xf>
    <xf numFmtId="0" fontId="7" fillId="0" borderId="19" xfId="95" applyFont="1" applyBorder="1" applyAlignment="1">
      <alignment horizontal="left" vertical="center"/>
    </xf>
    <xf numFmtId="0" fontId="29" fillId="22" borderId="20" xfId="95" applyFont="1" applyFill="1" applyBorder="1" applyAlignment="1">
      <alignment horizontal="center" vertical="center" wrapText="1"/>
    </xf>
    <xf numFmtId="0" fontId="29" fillId="22" borderId="24" xfId="95" applyFont="1" applyFill="1" applyBorder="1" applyAlignment="1">
      <alignment horizontal="center" vertical="center" wrapText="1"/>
    </xf>
    <xf numFmtId="0" fontId="29" fillId="22" borderId="19" xfId="95" applyFont="1" applyFill="1" applyBorder="1" applyAlignment="1">
      <alignment horizontal="center" vertical="center" wrapText="1"/>
    </xf>
    <xf numFmtId="170" fontId="29" fillId="22" borderId="20" xfId="99" applyNumberFormat="1" applyFont="1" applyFill="1" applyBorder="1" applyAlignment="1" applyProtection="1">
      <alignment horizontal="center" vertical="center"/>
    </xf>
    <xf numFmtId="170" fontId="29" fillId="22" borderId="19" xfId="99" applyNumberFormat="1" applyFont="1" applyFill="1" applyBorder="1" applyAlignment="1" applyProtection="1">
      <alignment horizontal="center" vertical="center"/>
    </xf>
    <xf numFmtId="0" fontId="7" fillId="19" borderId="20" xfId="95" applyFont="1" applyFill="1" applyBorder="1" applyAlignment="1">
      <alignment horizontal="center" vertical="center"/>
    </xf>
    <xf numFmtId="0" fontId="7" fillId="19" borderId="24" xfId="95" applyFont="1" applyFill="1" applyBorder="1" applyAlignment="1">
      <alignment horizontal="center" vertical="center"/>
    </xf>
    <xf numFmtId="0" fontId="7" fillId="19" borderId="19" xfId="95" applyFont="1" applyFill="1" applyBorder="1" applyAlignment="1">
      <alignment horizontal="center" vertical="center"/>
    </xf>
    <xf numFmtId="0" fontId="7" fillId="19" borderId="20" xfId="95" applyFont="1" applyFill="1" applyBorder="1" applyAlignment="1">
      <alignment horizontal="left" vertical="center" wrapText="1"/>
    </xf>
    <xf numFmtId="0" fontId="7" fillId="19" borderId="24" xfId="95" applyFont="1" applyFill="1" applyBorder="1" applyAlignment="1">
      <alignment horizontal="left" vertical="center" wrapText="1"/>
    </xf>
    <xf numFmtId="0" fontId="7" fillId="19" borderId="19" xfId="95" applyFont="1" applyFill="1" applyBorder="1" applyAlignment="1">
      <alignment horizontal="left" vertical="center" wrapText="1"/>
    </xf>
    <xf numFmtId="49" fontId="5" fillId="19" borderId="24" xfId="95" applyNumberFormat="1" applyFill="1" applyBorder="1" applyAlignment="1">
      <alignment horizontal="center" vertical="center"/>
    </xf>
    <xf numFmtId="49" fontId="5" fillId="19" borderId="89" xfId="95" applyNumberFormat="1" applyFill="1" applyBorder="1" applyAlignment="1">
      <alignment horizontal="center" vertical="center"/>
    </xf>
    <xf numFmtId="0" fontId="7" fillId="19" borderId="68" xfId="99" applyNumberFormat="1" applyFont="1" applyFill="1" applyBorder="1" applyAlignment="1" applyProtection="1">
      <alignment horizontal="left" vertical="center" wrapText="1"/>
    </xf>
    <xf numFmtId="0" fontId="7" fillId="19" borderId="28" xfId="99" applyNumberFormat="1" applyFont="1" applyFill="1" applyBorder="1" applyAlignment="1" applyProtection="1">
      <alignment horizontal="left" vertical="center" wrapText="1"/>
    </xf>
    <xf numFmtId="0" fontId="7" fillId="19" borderId="69" xfId="99" applyNumberFormat="1" applyFont="1" applyFill="1" applyBorder="1" applyAlignment="1" applyProtection="1">
      <alignment horizontal="left" vertical="center" wrapText="1"/>
    </xf>
    <xf numFmtId="0" fontId="7" fillId="0" borderId="21" xfId="95" applyFont="1" applyBorder="1" applyAlignment="1">
      <alignment horizontal="left" vertical="center" wrapText="1"/>
    </xf>
    <xf numFmtId="0" fontId="5" fillId="0" borderId="14" xfId="95" applyBorder="1" applyAlignment="1">
      <alignment horizontal="left" vertical="center" wrapText="1"/>
    </xf>
    <xf numFmtId="0" fontId="5" fillId="0" borderId="15" xfId="95" applyBorder="1" applyAlignment="1">
      <alignment horizontal="left" vertical="center" wrapText="1"/>
    </xf>
    <xf numFmtId="0" fontId="5" fillId="0" borderId="32" xfId="95" applyBorder="1" applyAlignment="1">
      <alignment horizontal="left" vertical="center" wrapText="1"/>
    </xf>
    <xf numFmtId="0" fontId="5" fillId="0" borderId="23" xfId="95" applyBorder="1" applyAlignment="1">
      <alignment horizontal="left" vertical="center" wrapText="1"/>
    </xf>
    <xf numFmtId="0" fontId="5" fillId="0" borderId="31" xfId="95" applyBorder="1" applyAlignment="1">
      <alignment horizontal="left" vertical="center" wrapText="1"/>
    </xf>
    <xf numFmtId="0" fontId="5" fillId="0" borderId="24" xfId="95" applyBorder="1" applyAlignment="1">
      <alignment horizontal="left" vertical="center"/>
    </xf>
    <xf numFmtId="0" fontId="5" fillId="0" borderId="19" xfId="95" applyBorder="1" applyAlignment="1">
      <alignment horizontal="left" vertical="center"/>
    </xf>
    <xf numFmtId="49" fontId="7" fillId="0" borderId="11" xfId="95" applyNumberFormat="1" applyFont="1" applyBorder="1" applyAlignment="1">
      <alignment horizontal="center" vertical="center" textRotation="90" shrinkToFit="1"/>
    </xf>
    <xf numFmtId="0" fontId="5" fillId="0" borderId="16" xfId="95" applyBorder="1" applyAlignment="1">
      <alignment horizontal="center" vertical="center" textRotation="90" shrinkToFit="1"/>
    </xf>
    <xf numFmtId="0" fontId="7" fillId="0" borderId="11" xfId="95" applyFont="1" applyBorder="1" applyAlignment="1">
      <alignment horizontal="left" vertical="center" wrapText="1" shrinkToFit="1"/>
    </xf>
    <xf numFmtId="0" fontId="5" fillId="0" borderId="16" xfId="95" applyBorder="1" applyAlignment="1">
      <alignment horizontal="left" vertical="center" wrapText="1"/>
    </xf>
    <xf numFmtId="0" fontId="7" fillId="0" borderId="20" xfId="95" applyFont="1" applyBorder="1" applyAlignment="1">
      <alignment horizontal="center" vertical="center"/>
    </xf>
    <xf numFmtId="0" fontId="5" fillId="0" borderId="19" xfId="95" applyBorder="1" applyAlignment="1">
      <alignment horizontal="center" vertical="center"/>
    </xf>
    <xf numFmtId="0" fontId="7" fillId="0" borderId="24" xfId="95" applyFont="1" applyBorder="1" applyAlignment="1">
      <alignment horizontal="center" vertical="center"/>
    </xf>
    <xf numFmtId="0" fontId="7" fillId="0" borderId="19" xfId="95" applyFont="1" applyBorder="1" applyAlignment="1">
      <alignment horizontal="center" vertical="center"/>
    </xf>
    <xf numFmtId="0" fontId="27" fillId="0" borderId="20" xfId="95" applyFont="1" applyBorder="1" applyAlignment="1">
      <alignment horizontal="center" vertical="top" wrapText="1"/>
    </xf>
    <xf numFmtId="0" fontId="27" fillId="0" borderId="24" xfId="95" applyFont="1" applyBorder="1" applyAlignment="1">
      <alignment horizontal="center" vertical="top" wrapText="1"/>
    </xf>
    <xf numFmtId="0" fontId="7" fillId="19" borderId="21" xfId="95" applyFont="1" applyFill="1" applyBorder="1" applyAlignment="1">
      <alignment horizontal="center" vertical="center"/>
    </xf>
    <xf numFmtId="0" fontId="5" fillId="19" borderId="14" xfId="95" applyFill="1" applyBorder="1" applyAlignment="1">
      <alignment horizontal="center" vertical="center"/>
    </xf>
    <xf numFmtId="0" fontId="5" fillId="19" borderId="15" xfId="95" applyFill="1" applyBorder="1" applyAlignment="1">
      <alignment horizontal="center" vertical="center"/>
    </xf>
    <xf numFmtId="0" fontId="7" fillId="0" borderId="21" xfId="95" applyFont="1" applyBorder="1" applyAlignment="1">
      <alignment horizontal="center" vertical="center" wrapText="1"/>
    </xf>
    <xf numFmtId="0" fontId="7" fillId="0" borderId="14" xfId="95" applyFont="1" applyBorder="1" applyAlignment="1">
      <alignment horizontal="center" vertical="center" wrapText="1"/>
    </xf>
    <xf numFmtId="0" fontId="7" fillId="0" borderId="15" xfId="95" applyFont="1" applyBorder="1" applyAlignment="1">
      <alignment horizontal="center" vertical="center" wrapText="1"/>
    </xf>
    <xf numFmtId="0" fontId="7" fillId="0" borderId="32" xfId="95" applyFont="1" applyBorder="1" applyAlignment="1">
      <alignment horizontal="center" vertical="center" wrapText="1"/>
    </xf>
    <xf numFmtId="0" fontId="7" fillId="0" borderId="23" xfId="95" applyFont="1" applyBorder="1" applyAlignment="1">
      <alignment horizontal="center" vertical="center" wrapText="1"/>
    </xf>
    <xf numFmtId="0" fontId="7" fillId="0" borderId="31" xfId="95" applyFont="1" applyBorder="1" applyAlignment="1">
      <alignment horizontal="center" vertical="center" wrapText="1"/>
    </xf>
    <xf numFmtId="0" fontId="7" fillId="19" borderId="32" xfId="95" applyFont="1" applyFill="1" applyBorder="1" applyAlignment="1">
      <alignment horizontal="left" vertical="center"/>
    </xf>
    <xf numFmtId="0" fontId="5" fillId="19" borderId="23" xfId="95" applyFill="1" applyBorder="1" applyAlignment="1">
      <alignment horizontal="left" vertical="center"/>
    </xf>
    <xf numFmtId="0" fontId="5" fillId="19" borderId="31" xfId="95" applyFill="1" applyBorder="1" applyAlignment="1">
      <alignment horizontal="left" vertical="center"/>
    </xf>
    <xf numFmtId="0" fontId="37" fillId="25" borderId="11" xfId="0" applyFont="1" applyFill="1" applyBorder="1" applyAlignment="1">
      <alignment horizontal="center" vertical="center" wrapText="1"/>
    </xf>
    <xf numFmtId="0" fontId="37" fillId="25" borderId="16" xfId="0" applyFont="1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/>
    </xf>
    <xf numFmtId="0" fontId="0" fillId="24" borderId="16" xfId="0" applyFill="1" applyBorder="1" applyAlignment="1">
      <alignment horizontal="center"/>
    </xf>
    <xf numFmtId="0" fontId="5" fillId="25" borderId="20" xfId="0" applyFont="1" applyFill="1" applyBorder="1"/>
    <xf numFmtId="0" fontId="0" fillId="25" borderId="19" xfId="0" applyFill="1" applyBorder="1"/>
    <xf numFmtId="0" fontId="5" fillId="24" borderId="20" xfId="0" applyFont="1" applyFill="1" applyBorder="1"/>
    <xf numFmtId="0" fontId="0" fillId="24" borderId="19" xfId="0" applyFill="1" applyBorder="1"/>
    <xf numFmtId="0" fontId="7" fillId="25" borderId="20" xfId="0" applyFont="1" applyFill="1" applyBorder="1" applyAlignment="1">
      <alignment horizontal="left" vertical="center"/>
    </xf>
    <xf numFmtId="0" fontId="5" fillId="25" borderId="24" xfId="0" applyFont="1" applyFill="1" applyBorder="1" applyAlignment="1">
      <alignment horizontal="left" vertical="center"/>
    </xf>
    <xf numFmtId="0" fontId="5" fillId="25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5" borderId="24" xfId="0" applyFont="1" applyFill="1" applyBorder="1" applyAlignment="1">
      <alignment horizontal="left" vertical="center"/>
    </xf>
    <xf numFmtId="0" fontId="7" fillId="25" borderId="19" xfId="0" applyFont="1" applyFill="1" applyBorder="1" applyAlignment="1">
      <alignment horizontal="left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2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7" fillId="26" borderId="21" xfId="95" applyNumberFormat="1" applyFont="1" applyFill="1" applyBorder="1" applyAlignment="1">
      <alignment horizontal="center" vertical="center"/>
    </xf>
    <xf numFmtId="49" fontId="7" fillId="26" borderId="14" xfId="95" applyNumberFormat="1" applyFont="1" applyFill="1" applyBorder="1" applyAlignment="1">
      <alignment horizontal="center" vertical="center"/>
    </xf>
    <xf numFmtId="49" fontId="7" fillId="26" borderId="15" xfId="95" applyNumberFormat="1" applyFont="1" applyFill="1" applyBorder="1" applyAlignment="1">
      <alignment horizontal="center" vertical="center"/>
    </xf>
    <xf numFmtId="49" fontId="7" fillId="26" borderId="32" xfId="95" applyNumberFormat="1" applyFont="1" applyFill="1" applyBorder="1" applyAlignment="1">
      <alignment horizontal="center" vertical="center"/>
    </xf>
    <xf numFmtId="49" fontId="7" fillId="26" borderId="23" xfId="95" applyNumberFormat="1" applyFont="1" applyFill="1" applyBorder="1" applyAlignment="1">
      <alignment horizontal="center" vertical="center"/>
    </xf>
    <xf numFmtId="49" fontId="7" fillId="26" borderId="31" xfId="95" applyNumberFormat="1" applyFont="1" applyFill="1" applyBorder="1" applyAlignment="1">
      <alignment horizontal="center" vertical="center"/>
    </xf>
    <xf numFmtId="14" fontId="5" fillId="19" borderId="0" xfId="95" applyNumberFormat="1" applyFill="1" applyAlignment="1">
      <alignment horizontal="center" vertical="center"/>
    </xf>
  </cellXfs>
  <cellStyles count="127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1 2" xfId="26"/>
    <cellStyle name="60% - Énfasis2" xfId="27" builtinId="36" customBuiltin="1"/>
    <cellStyle name="60% - Énfasis2 2" xfId="28"/>
    <cellStyle name="60% - Énfasis3" xfId="29" builtinId="40" customBuiltin="1"/>
    <cellStyle name="60% - Énfasis3 2" xfId="30"/>
    <cellStyle name="60% - Énfasis4" xfId="31" builtinId="44" customBuiltin="1"/>
    <cellStyle name="60% - Énfasis4 2" xfId="32"/>
    <cellStyle name="60% - Énfasis5" xfId="33" builtinId="48" customBuiltin="1"/>
    <cellStyle name="60% - Énfasis5 2" xfId="34"/>
    <cellStyle name="60% - Énfasis6" xfId="35" builtinId="52" customBuiltin="1"/>
    <cellStyle name="60% - Énfasis6 2" xfId="36"/>
    <cellStyle name="ANCLAS,REZONES Y SUS PARTES,DE FUNDICION,DE HIERRO O DE ACERO" xfId="125"/>
    <cellStyle name="Buena 2" xfId="37"/>
    <cellStyle name="Cálculo" xfId="38" builtinId="22" customBuiltin="1"/>
    <cellStyle name="Cálculo 2" xfId="39"/>
    <cellStyle name="Celda de comprobación" xfId="40" builtinId="23" customBuiltin="1"/>
    <cellStyle name="Celda de comprobación 2" xfId="41"/>
    <cellStyle name="Celda vinculada" xfId="42" builtinId="24" customBuiltin="1"/>
    <cellStyle name="Celda vinculada 2" xfId="43"/>
    <cellStyle name="Currency 2" xfId="99"/>
    <cellStyle name="Currency 2 2" xfId="122"/>
    <cellStyle name="Currency 3" xfId="117"/>
    <cellStyle name="Encabezado 4" xfId="44" builtinId="19" customBuiltin="1"/>
    <cellStyle name="Encabezado 4 2" xfId="45"/>
    <cellStyle name="Énfasis1" xfId="46" builtinId="29" customBuiltin="1"/>
    <cellStyle name="Énfasis1 2" xfId="47"/>
    <cellStyle name="Énfasis2" xfId="48" builtinId="33" customBuiltin="1"/>
    <cellStyle name="Énfasis2 2" xfId="49"/>
    <cellStyle name="Énfasis3" xfId="50" builtinId="37" customBuiltin="1"/>
    <cellStyle name="Énfasis3 2" xfId="51"/>
    <cellStyle name="Énfasis4" xfId="52" builtinId="41" customBuiltin="1"/>
    <cellStyle name="Énfasis4 2" xfId="53"/>
    <cellStyle name="Énfasis5" xfId="54" builtinId="45" customBuiltin="1"/>
    <cellStyle name="Énfasis5 2" xfId="55"/>
    <cellStyle name="Énfasis6" xfId="56" builtinId="49" customBuiltin="1"/>
    <cellStyle name="Énfasis6 2" xfId="57"/>
    <cellStyle name="Entrada" xfId="58" builtinId="20" customBuiltin="1"/>
    <cellStyle name="Entrada 2" xfId="59"/>
    <cellStyle name="Euro" xfId="60"/>
    <cellStyle name="Euro 2" xfId="107"/>
    <cellStyle name="Euro 3" xfId="100"/>
    <cellStyle name="Hipervínculo" xfId="118" builtinId="8"/>
    <cellStyle name="Hipervínculo 2" xfId="124"/>
    <cellStyle name="Incorrecto" xfId="61" builtinId="27" customBuiltin="1"/>
    <cellStyle name="Incorrecto 2" xfId="62"/>
    <cellStyle name="Millares 2" xfId="63"/>
    <cellStyle name="Moneda" xfId="114" builtinId="4"/>
    <cellStyle name="Moneda 2" xfId="92"/>
    <cellStyle name="Moneda 2 2" xfId="113"/>
    <cellStyle name="Moneda 2 3" xfId="106"/>
    <cellStyle name="Moneda 3" xfId="111"/>
    <cellStyle name="Moneda 4" xfId="120"/>
    <cellStyle name="Neutral" xfId="64" builtinId="28" customBuiltin="1"/>
    <cellStyle name="Neutral 2" xfId="65"/>
    <cellStyle name="Normal" xfId="0" builtinId="0"/>
    <cellStyle name="Normal 10" xfId="98"/>
    <cellStyle name="Normal 10 2" xfId="123"/>
    <cellStyle name="Normal 11" xfId="119"/>
    <cellStyle name="Normal 2" xfId="66"/>
    <cellStyle name="Normal 2 2" xfId="95"/>
    <cellStyle name="Normal 3" xfId="67"/>
    <cellStyle name="Normal 3 2" xfId="96"/>
    <cellStyle name="Normal 4" xfId="68"/>
    <cellStyle name="Normal 5" xfId="69"/>
    <cellStyle name="Normal 5 2" xfId="94"/>
    <cellStyle name="Normal 5 3" xfId="97"/>
    <cellStyle name="Normal 6" xfId="70"/>
    <cellStyle name="Normal 6 2" xfId="108"/>
    <cellStyle name="Normal 6 3" xfId="101"/>
    <cellStyle name="Normal 7" xfId="90"/>
    <cellStyle name="Normal 8" xfId="91"/>
    <cellStyle name="Normal 8 2" xfId="112"/>
    <cellStyle name="Normal 8 3" xfId="105"/>
    <cellStyle name="Normal 9" xfId="115"/>
    <cellStyle name="Notas" xfId="71" builtinId="10" customBuiltin="1"/>
    <cellStyle name="Notas 2" xfId="72"/>
    <cellStyle name="Notas 2 2" xfId="93"/>
    <cellStyle name="Note 2" xfId="102"/>
    <cellStyle name="Percent 2" xfId="116"/>
    <cellStyle name="Porcentaje" xfId="126" builtinId="5"/>
    <cellStyle name="Porcentaje 2" xfId="73"/>
    <cellStyle name="Porcentaje 2 2" xfId="109"/>
    <cellStyle name="Porcentaje 2 3" xfId="103"/>
    <cellStyle name="Porcentaje 3" xfId="121"/>
    <cellStyle name="Porcentual 2" xfId="74"/>
    <cellStyle name="Porcentual 2 2" xfId="110"/>
    <cellStyle name="Porcentual 2 3" xfId="104"/>
    <cellStyle name="Salida" xfId="75" builtinId="21" customBuiltin="1"/>
    <cellStyle name="Salida 2" xfId="76"/>
    <cellStyle name="Texto de advertencia" xfId="77" builtinId="11" customBuiltin="1"/>
    <cellStyle name="Texto de advertencia 2" xfId="78"/>
    <cellStyle name="Texto explicativo" xfId="79" builtinId="53" customBuiltin="1"/>
    <cellStyle name="Texto explicativo 2" xfId="80"/>
    <cellStyle name="Título" xfId="81" builtinId="15" customBuiltin="1"/>
    <cellStyle name="Título 1 2" xfId="82"/>
    <cellStyle name="Título 2" xfId="83" builtinId="17" customBuiltin="1"/>
    <cellStyle name="Título 2 2" xfId="84"/>
    <cellStyle name="Título 3" xfId="85" builtinId="18" customBuiltin="1"/>
    <cellStyle name="Título 3 2" xfId="86"/>
    <cellStyle name="Título 4" xfId="87"/>
    <cellStyle name="Total" xfId="88" builtinId="25" customBuiltin="1"/>
    <cellStyle name="Total 2" xfId="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E593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773952</xdr:colOff>
      <xdr:row>0</xdr:row>
      <xdr:rowOff>0</xdr:rowOff>
    </xdr:from>
    <xdr:to>
      <xdr:col>7</xdr:col>
      <xdr:colOff>618565</xdr:colOff>
      <xdr:row>1</xdr:row>
      <xdr:rowOff>1120590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90" r="28464" b="23130"/>
        <a:stretch/>
      </xdr:blipFill>
      <xdr:spPr>
        <a:xfrm>
          <a:off x="1670423" y="0"/>
          <a:ext cx="7599083" cy="112059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8"/>
  <sheetViews>
    <sheetView showGridLines="0" tabSelected="1" view="pageBreakPreview" zoomScale="85" zoomScaleNormal="85" zoomScaleSheetLayoutView="85" zoomScalePageLayoutView="40" workbookViewId="0">
      <pane ySplit="1" topLeftCell="A101" activePane="bottomLeft" state="frozen"/>
      <selection pane="bottomLeft" activeCell="I145" sqref="I145"/>
    </sheetView>
  </sheetViews>
  <sheetFormatPr baseColWidth="10" defaultColWidth="9.109375" defaultRowHeight="13.2" outlineLevelRow="1"/>
  <cols>
    <col min="1" max="1" width="3.33203125" style="211" customWidth="1"/>
    <col min="2" max="2" width="9.6640625" style="205" customWidth="1"/>
    <col min="3" max="3" width="66.44140625" style="145" customWidth="1"/>
    <col min="4" max="4" width="5.5546875" style="210" customWidth="1"/>
    <col min="5" max="5" width="9.33203125" style="205" customWidth="1"/>
    <col min="6" max="6" width="15.33203125" style="205" bestFit="1" customWidth="1"/>
    <col min="7" max="7" width="16.44140625" style="205" customWidth="1"/>
    <col min="8" max="8" width="21.44140625" style="205" customWidth="1"/>
    <col min="9" max="9" width="13.5546875" style="210" customWidth="1"/>
    <col min="10" max="10" width="17" style="221" bestFit="1" customWidth="1"/>
    <col min="11" max="11" width="6" style="211" customWidth="1"/>
    <col min="12" max="12" width="6.5546875" style="211" customWidth="1"/>
    <col min="13" max="13" width="14.44140625" style="211" bestFit="1" customWidth="1"/>
    <col min="14" max="16384" width="9.109375" style="211"/>
  </cols>
  <sheetData>
    <row r="1" spans="2:11" s="135" customFormat="1" ht="93" hidden="1" customHeight="1" thickBot="1">
      <c r="B1" s="311" t="s">
        <v>0</v>
      </c>
      <c r="C1" s="312"/>
      <c r="D1" s="312"/>
      <c r="E1" s="312"/>
      <c r="F1" s="312"/>
      <c r="G1" s="312"/>
      <c r="H1" s="312"/>
      <c r="I1" s="312"/>
      <c r="J1" s="125"/>
    </row>
    <row r="2" spans="2:11" s="135" customFormat="1" ht="93" customHeight="1" thickBot="1">
      <c r="B2" s="116"/>
      <c r="C2" s="117"/>
      <c r="D2" s="117"/>
      <c r="E2" s="117"/>
      <c r="F2" s="117"/>
      <c r="G2" s="117"/>
      <c r="H2" s="117"/>
      <c r="I2" s="118"/>
      <c r="J2" s="125"/>
    </row>
    <row r="3" spans="2:11" s="135" customFormat="1" ht="12" customHeight="1" thickBot="1">
      <c r="B3" s="307" t="s">
        <v>1</v>
      </c>
      <c r="C3" s="309"/>
      <c r="D3" s="309"/>
      <c r="E3" s="309"/>
      <c r="F3" s="309"/>
      <c r="G3" s="309"/>
      <c r="H3" s="309"/>
      <c r="I3" s="310"/>
      <c r="J3" s="125"/>
      <c r="K3" s="135" t="s">
        <v>2</v>
      </c>
    </row>
    <row r="4" spans="2:11" s="135" customFormat="1" ht="12" customHeight="1">
      <c r="B4" s="313" t="s">
        <v>3</v>
      </c>
      <c r="C4" s="314"/>
      <c r="D4" s="314"/>
      <c r="E4" s="315"/>
      <c r="F4" s="316" t="s">
        <v>255</v>
      </c>
      <c r="G4" s="317"/>
      <c r="H4" s="317"/>
      <c r="I4" s="318"/>
      <c r="J4" s="125"/>
      <c r="K4" s="135" t="s">
        <v>4</v>
      </c>
    </row>
    <row r="5" spans="2:11" s="135" customFormat="1" ht="12" customHeight="1" thickBot="1">
      <c r="B5" s="322" t="s">
        <v>5</v>
      </c>
      <c r="C5" s="323"/>
      <c r="D5" s="323"/>
      <c r="E5" s="324"/>
      <c r="F5" s="319"/>
      <c r="G5" s="320"/>
      <c r="H5" s="320"/>
      <c r="I5" s="321"/>
      <c r="J5" s="125"/>
      <c r="K5" s="135" t="s">
        <v>6</v>
      </c>
    </row>
    <row r="6" spans="2:11" s="135" customFormat="1" ht="12" customHeight="1" thickBot="1">
      <c r="B6" s="276"/>
      <c r="C6" s="301"/>
      <c r="D6" s="301"/>
      <c r="E6" s="301"/>
      <c r="F6" s="301"/>
      <c r="G6" s="301"/>
      <c r="H6" s="301"/>
      <c r="I6" s="302"/>
      <c r="K6" s="135" t="s">
        <v>7</v>
      </c>
    </row>
    <row r="7" spans="2:11" s="135" customFormat="1" ht="12" customHeight="1">
      <c r="B7" s="295" t="s">
        <v>8</v>
      </c>
      <c r="C7" s="296"/>
      <c r="D7" s="296"/>
      <c r="E7" s="297"/>
      <c r="F7" s="343" t="s">
        <v>256</v>
      </c>
      <c r="G7" s="344"/>
      <c r="H7" s="344"/>
      <c r="I7" s="345"/>
      <c r="J7" s="125"/>
      <c r="K7" s="135" t="s">
        <v>9</v>
      </c>
    </row>
    <row r="8" spans="2:11" s="135" customFormat="1" ht="20.25" customHeight="1" thickBot="1">
      <c r="B8" s="298"/>
      <c r="C8" s="299"/>
      <c r="D8" s="299"/>
      <c r="E8" s="300"/>
      <c r="F8" s="346"/>
      <c r="G8" s="347"/>
      <c r="H8" s="347"/>
      <c r="I8" s="348"/>
      <c r="J8" s="126"/>
      <c r="K8" s="135" t="s">
        <v>10</v>
      </c>
    </row>
    <row r="9" spans="2:11" s="135" customFormat="1" ht="11.25" customHeight="1" thickBot="1">
      <c r="B9" s="276"/>
      <c r="C9" s="301"/>
      <c r="D9" s="301"/>
      <c r="E9" s="301"/>
      <c r="F9" s="301"/>
      <c r="G9" s="301"/>
      <c r="H9" s="301"/>
      <c r="I9" s="302"/>
      <c r="J9" s="125"/>
    </row>
    <row r="10" spans="2:11" s="135" customFormat="1" ht="12" customHeight="1" thickBot="1">
      <c r="B10" s="303" t="s">
        <v>11</v>
      </c>
      <c r="C10" s="305" t="s">
        <v>12</v>
      </c>
      <c r="D10" s="307" t="s">
        <v>13</v>
      </c>
      <c r="E10" s="308"/>
      <c r="F10" s="307" t="s">
        <v>14</v>
      </c>
      <c r="G10" s="309"/>
      <c r="H10" s="309"/>
      <c r="I10" s="310"/>
      <c r="J10" s="125"/>
    </row>
    <row r="11" spans="2:11" s="135" customFormat="1" ht="50.25" customHeight="1" thickBot="1">
      <c r="B11" s="304"/>
      <c r="C11" s="306"/>
      <c r="D11" s="3" t="s">
        <v>15</v>
      </c>
      <c r="E11" s="4" t="s">
        <v>16</v>
      </c>
      <c r="F11" s="5" t="s">
        <v>17</v>
      </c>
      <c r="G11" s="6" t="s">
        <v>18</v>
      </c>
      <c r="H11" s="5" t="s">
        <v>19</v>
      </c>
      <c r="I11" s="5" t="s">
        <v>20</v>
      </c>
      <c r="J11" s="125"/>
    </row>
    <row r="12" spans="2:11" s="135" customFormat="1" ht="34.950000000000003" customHeight="1" thickBot="1">
      <c r="B12" s="270" t="s">
        <v>21</v>
      </c>
      <c r="C12" s="271"/>
      <c r="D12" s="271"/>
      <c r="E12" s="271"/>
      <c r="F12" s="271"/>
      <c r="G12" s="271"/>
      <c r="H12" s="271"/>
      <c r="I12" s="272"/>
      <c r="J12" s="125"/>
    </row>
    <row r="13" spans="2:11" s="135" customFormat="1" ht="13.8" thickBot="1">
      <c r="B13" s="136"/>
      <c r="C13" s="1"/>
      <c r="D13" s="2"/>
      <c r="E13" s="2"/>
      <c r="F13" s="273" t="s">
        <v>22</v>
      </c>
      <c r="G13" s="274"/>
      <c r="H13" s="274"/>
      <c r="I13" s="275"/>
      <c r="J13" s="125"/>
    </row>
    <row r="14" spans="2:11" s="135" customFormat="1" ht="19.95" customHeight="1" thickBot="1">
      <c r="B14" s="7">
        <v>1</v>
      </c>
      <c r="C14" s="8" t="s">
        <v>23</v>
      </c>
      <c r="D14" s="9"/>
      <c r="E14" s="9"/>
      <c r="F14" s="107"/>
      <c r="G14" s="9"/>
      <c r="H14" s="10">
        <f>SUM(G15:G17)</f>
        <v>0</v>
      </c>
      <c r="I14" s="110" t="e">
        <f>H14/$H$100</f>
        <v>#DIV/0!</v>
      </c>
      <c r="J14" s="125"/>
    </row>
    <row r="15" spans="2:11" s="145" customFormat="1" outlineLevel="1">
      <c r="B15" s="137" t="s">
        <v>24</v>
      </c>
      <c r="C15" s="146" t="s">
        <v>25</v>
      </c>
      <c r="D15" s="147" t="s">
        <v>9</v>
      </c>
      <c r="E15" s="154">
        <v>100</v>
      </c>
      <c r="F15" s="148"/>
      <c r="G15" s="142">
        <f>E15*F15</f>
        <v>0</v>
      </c>
      <c r="H15" s="149"/>
      <c r="I15" s="150" t="e">
        <f>G15/$H$100</f>
        <v>#DIV/0!</v>
      </c>
      <c r="J15" s="126"/>
    </row>
    <row r="16" spans="2:11" s="145" customFormat="1" ht="13.8" customHeight="1" outlineLevel="1">
      <c r="B16" s="137" t="s">
        <v>26</v>
      </c>
      <c r="C16" s="138" t="s">
        <v>27</v>
      </c>
      <c r="D16" s="139" t="s">
        <v>7</v>
      </c>
      <c r="E16" s="140">
        <v>32.83</v>
      </c>
      <c r="F16" s="141"/>
      <c r="G16" s="142">
        <f>E16*F16</f>
        <v>0</v>
      </c>
      <c r="H16" s="143"/>
      <c r="I16" s="144" t="e">
        <f>G16/$H$100</f>
        <v>#DIV/0!</v>
      </c>
      <c r="J16" s="126"/>
    </row>
    <row r="17" spans="1:10" s="145" customFormat="1" ht="13.8" outlineLevel="1" thickBot="1">
      <c r="B17" s="137" t="s">
        <v>28</v>
      </c>
      <c r="C17" s="146" t="s">
        <v>29</v>
      </c>
      <c r="D17" s="147" t="s">
        <v>4</v>
      </c>
      <c r="E17" s="154">
        <v>4</v>
      </c>
      <c r="F17" s="148"/>
      <c r="G17" s="142">
        <f t="shared" ref="G17" si="0">E17*F17</f>
        <v>0</v>
      </c>
      <c r="H17" s="149"/>
      <c r="I17" s="150" t="e">
        <f>G17/$H$100</f>
        <v>#DIV/0!</v>
      </c>
      <c r="J17" s="126"/>
    </row>
    <row r="18" spans="1:10" s="135" customFormat="1" ht="19.95" customHeight="1" thickBot="1">
      <c r="B18" s="7">
        <f>B14+1</f>
        <v>2</v>
      </c>
      <c r="C18" s="8" t="s">
        <v>30</v>
      </c>
      <c r="D18" s="9"/>
      <c r="E18" s="9"/>
      <c r="F18" s="107"/>
      <c r="G18" s="9"/>
      <c r="H18" s="10">
        <f>SUM(G20:G41)</f>
        <v>0</v>
      </c>
      <c r="I18" s="110" t="e">
        <f>H18/$H$100</f>
        <v>#DIV/0!</v>
      </c>
    </row>
    <row r="19" spans="1:10" s="135" customFormat="1" ht="15" customHeight="1">
      <c r="B19" s="224"/>
      <c r="C19" s="222" t="s">
        <v>32</v>
      </c>
      <c r="D19" s="222"/>
      <c r="E19" s="222"/>
      <c r="F19" s="231"/>
      <c r="G19" s="222"/>
      <c r="H19" s="223"/>
      <c r="I19" s="232"/>
    </row>
    <row r="20" spans="1:10" s="145" customFormat="1" outlineLevel="1">
      <c r="B20" s="151" t="s">
        <v>31</v>
      </c>
      <c r="C20" s="146" t="s">
        <v>33</v>
      </c>
      <c r="D20" s="147" t="s">
        <v>10</v>
      </c>
      <c r="E20" s="154">
        <v>4.1399999999999997</v>
      </c>
      <c r="F20" s="148"/>
      <c r="G20" s="142">
        <f t="shared" ref="G20" si="1">E20*F20</f>
        <v>0</v>
      </c>
      <c r="H20" s="149"/>
      <c r="I20" s="150" t="e">
        <f t="shared" ref="I20:I30" si="2">G20/$H$100</f>
        <v>#DIV/0!</v>
      </c>
      <c r="J20" s="126"/>
    </row>
    <row r="21" spans="1:10" s="51" customFormat="1" ht="13.95" customHeight="1" outlineLevel="1">
      <c r="A21" s="145"/>
      <c r="B21" s="151" t="s">
        <v>43</v>
      </c>
      <c r="C21" s="132" t="s">
        <v>34</v>
      </c>
      <c r="D21" s="147" t="s">
        <v>9</v>
      </c>
      <c r="E21" s="37">
        <v>5</v>
      </c>
      <c r="F21" s="148"/>
      <c r="G21" s="142">
        <f t="shared" ref="G21" si="3">E21*F21</f>
        <v>0</v>
      </c>
      <c r="H21" s="149"/>
      <c r="I21" s="150" t="e">
        <f t="shared" si="2"/>
        <v>#DIV/0!</v>
      </c>
      <c r="J21" s="126"/>
    </row>
    <row r="22" spans="1:10" s="51" customFormat="1" ht="13.8" customHeight="1" outlineLevel="1">
      <c r="A22" s="145"/>
      <c r="B22" s="151" t="s">
        <v>224</v>
      </c>
      <c r="C22" s="132" t="s">
        <v>35</v>
      </c>
      <c r="D22" s="147" t="s">
        <v>9</v>
      </c>
      <c r="E22" s="37">
        <v>16.05</v>
      </c>
      <c r="F22" s="148"/>
      <c r="G22" s="142">
        <f>E22*F22</f>
        <v>0</v>
      </c>
      <c r="H22" s="149"/>
      <c r="I22" s="150" t="e">
        <f t="shared" si="2"/>
        <v>#DIV/0!</v>
      </c>
      <c r="J22" s="126"/>
    </row>
    <row r="23" spans="1:10" s="51" customFormat="1" ht="13.95" customHeight="1" outlineLevel="1">
      <c r="A23" s="145"/>
      <c r="B23" s="151" t="s">
        <v>225</v>
      </c>
      <c r="C23" s="132" t="s">
        <v>36</v>
      </c>
      <c r="D23" s="147" t="s">
        <v>10</v>
      </c>
      <c r="E23" s="37">
        <f>0.44*1.1</f>
        <v>0.48400000000000004</v>
      </c>
      <c r="F23" s="148"/>
      <c r="G23" s="142">
        <f t="shared" ref="G23" si="4">E23*F23</f>
        <v>0</v>
      </c>
      <c r="H23" s="149"/>
      <c r="I23" s="150" t="e">
        <f t="shared" si="2"/>
        <v>#DIV/0!</v>
      </c>
      <c r="J23" s="126"/>
    </row>
    <row r="24" spans="1:10" s="51" customFormat="1" ht="13.8" customHeight="1" outlineLevel="1">
      <c r="A24" s="145"/>
      <c r="B24" s="151" t="s">
        <v>226</v>
      </c>
      <c r="C24" s="132" t="s">
        <v>37</v>
      </c>
      <c r="D24" s="147" t="s">
        <v>7</v>
      </c>
      <c r="E24" s="37">
        <f>(4.27+1.58+0.5+3.6+5.39+3.78+3.6+8.09)</f>
        <v>30.810000000000002</v>
      </c>
      <c r="F24" s="148"/>
      <c r="G24" s="142">
        <f>E24*F24</f>
        <v>0</v>
      </c>
      <c r="H24" s="149"/>
      <c r="I24" s="150" t="e">
        <f t="shared" si="2"/>
        <v>#DIV/0!</v>
      </c>
      <c r="J24" s="126"/>
    </row>
    <row r="25" spans="1:10" s="51" customFormat="1" ht="13.8" customHeight="1" outlineLevel="1">
      <c r="A25" s="145"/>
      <c r="B25" s="247" t="s">
        <v>227</v>
      </c>
      <c r="C25" s="132" t="s">
        <v>243</v>
      </c>
      <c r="D25" s="147" t="s">
        <v>9</v>
      </c>
      <c r="E25" s="37">
        <f>(0.44+16.03)*2</f>
        <v>32.940000000000005</v>
      </c>
      <c r="F25" s="148"/>
      <c r="G25" s="142">
        <f>E25*F25</f>
        <v>0</v>
      </c>
      <c r="H25" s="149"/>
      <c r="I25" s="150" t="e">
        <f t="shared" si="2"/>
        <v>#DIV/0!</v>
      </c>
      <c r="J25" s="126"/>
    </row>
    <row r="26" spans="1:10" s="51" customFormat="1" ht="13.95" customHeight="1" outlineLevel="1">
      <c r="A26" s="145"/>
      <c r="B26" s="151" t="s">
        <v>228</v>
      </c>
      <c r="C26" s="132" t="s">
        <v>38</v>
      </c>
      <c r="D26" s="147" t="s">
        <v>9</v>
      </c>
      <c r="E26" s="37">
        <f>0.64+0.36</f>
        <v>1</v>
      </c>
      <c r="F26" s="148"/>
      <c r="G26" s="142">
        <f t="shared" ref="G26:G39" si="5">E26*F26</f>
        <v>0</v>
      </c>
      <c r="H26" s="149"/>
      <c r="I26" s="150" t="e">
        <f t="shared" si="2"/>
        <v>#DIV/0!</v>
      </c>
      <c r="J26" s="126"/>
    </row>
    <row r="27" spans="1:10" s="51" customFormat="1" ht="13.95" customHeight="1" outlineLevel="1">
      <c r="A27" s="145"/>
      <c r="B27" s="151" t="s">
        <v>229</v>
      </c>
      <c r="C27" s="132" t="s">
        <v>39</v>
      </c>
      <c r="D27" s="147" t="s">
        <v>9</v>
      </c>
      <c r="E27" s="37">
        <v>0.32</v>
      </c>
      <c r="F27" s="148"/>
      <c r="G27" s="142">
        <f t="shared" ref="G27:G28" si="6">E27*F27</f>
        <v>0</v>
      </c>
      <c r="H27" s="149"/>
      <c r="I27" s="150" t="e">
        <f t="shared" si="2"/>
        <v>#DIV/0!</v>
      </c>
      <c r="J27" s="126"/>
    </row>
    <row r="28" spans="1:10" s="51" customFormat="1" ht="13.95" customHeight="1" outlineLevel="1">
      <c r="A28" s="145"/>
      <c r="B28" s="151" t="s">
        <v>230</v>
      </c>
      <c r="C28" s="132" t="s">
        <v>40</v>
      </c>
      <c r="D28" s="147" t="s">
        <v>9</v>
      </c>
      <c r="E28" s="37">
        <f>1.6*2.1</f>
        <v>3.3600000000000003</v>
      </c>
      <c r="F28" s="148"/>
      <c r="G28" s="142">
        <f t="shared" si="6"/>
        <v>0</v>
      </c>
      <c r="H28" s="149"/>
      <c r="I28" s="150" t="e">
        <f t="shared" si="2"/>
        <v>#DIV/0!</v>
      </c>
      <c r="J28" s="126"/>
    </row>
    <row r="29" spans="1:10" s="51" customFormat="1" ht="13.95" customHeight="1" outlineLevel="1">
      <c r="A29" s="145"/>
      <c r="B29" s="151" t="s">
        <v>231</v>
      </c>
      <c r="C29" s="132" t="s">
        <v>41</v>
      </c>
      <c r="D29" s="147" t="s">
        <v>6</v>
      </c>
      <c r="E29" s="37">
        <v>2</v>
      </c>
      <c r="F29" s="148"/>
      <c r="G29" s="142">
        <f t="shared" si="5"/>
        <v>0</v>
      </c>
      <c r="H29" s="149"/>
      <c r="I29" s="150" t="e">
        <f t="shared" si="2"/>
        <v>#DIV/0!</v>
      </c>
      <c r="J29" s="126"/>
    </row>
    <row r="30" spans="1:10" s="51" customFormat="1" ht="13.95" customHeight="1" outlineLevel="1">
      <c r="A30" s="145"/>
      <c r="B30" s="151" t="s">
        <v>232</v>
      </c>
      <c r="C30" s="132" t="s">
        <v>42</v>
      </c>
      <c r="D30" s="147" t="s">
        <v>7</v>
      </c>
      <c r="E30" s="37">
        <v>3</v>
      </c>
      <c r="F30" s="148"/>
      <c r="G30" s="142">
        <f t="shared" si="5"/>
        <v>0</v>
      </c>
      <c r="H30" s="149"/>
      <c r="I30" s="150" t="e">
        <f t="shared" si="2"/>
        <v>#DIV/0!</v>
      </c>
      <c r="J30" s="126"/>
    </row>
    <row r="31" spans="1:10" s="135" customFormat="1" ht="15" customHeight="1">
      <c r="B31" s="224"/>
      <c r="C31" s="222" t="s">
        <v>44</v>
      </c>
      <c r="D31" s="222"/>
      <c r="E31" s="222"/>
      <c r="F31" s="231"/>
      <c r="G31" s="222"/>
      <c r="H31" s="223"/>
      <c r="I31" s="232"/>
    </row>
    <row r="32" spans="1:10" s="51" customFormat="1" outlineLevel="1">
      <c r="A32" s="145"/>
      <c r="B32" s="247" t="s">
        <v>233</v>
      </c>
      <c r="C32" s="233" t="s">
        <v>45</v>
      </c>
      <c r="D32" s="139" t="s">
        <v>9</v>
      </c>
      <c r="E32" s="234">
        <f>0.91+0.51+5.71</f>
        <v>7.13</v>
      </c>
      <c r="F32" s="141"/>
      <c r="G32" s="155">
        <f>E32*F32</f>
        <v>0</v>
      </c>
      <c r="H32" s="143"/>
      <c r="I32" s="144" t="e">
        <f t="shared" ref="I32:I41" si="7">G32/$H$100</f>
        <v>#DIV/0!</v>
      </c>
      <c r="J32" s="126"/>
    </row>
    <row r="33" spans="1:10" s="51" customFormat="1" outlineLevel="1">
      <c r="A33" s="145"/>
      <c r="B33" s="247" t="s">
        <v>234</v>
      </c>
      <c r="C33" s="233" t="s">
        <v>46</v>
      </c>
      <c r="D33" s="139" t="s">
        <v>9</v>
      </c>
      <c r="E33" s="234">
        <v>4.32</v>
      </c>
      <c r="F33" s="141"/>
      <c r="G33" s="155">
        <f>E33*F33</f>
        <v>0</v>
      </c>
      <c r="H33" s="143"/>
      <c r="I33" s="144" t="e">
        <f t="shared" si="7"/>
        <v>#DIV/0!</v>
      </c>
      <c r="J33" s="126"/>
    </row>
    <row r="34" spans="1:10" s="51" customFormat="1" outlineLevel="1">
      <c r="A34" s="145"/>
      <c r="B34" s="247" t="s">
        <v>235</v>
      </c>
      <c r="C34" s="132" t="s">
        <v>37</v>
      </c>
      <c r="D34" s="147" t="s">
        <v>10</v>
      </c>
      <c r="E34" s="37">
        <f>25.03+10.48</f>
        <v>35.510000000000005</v>
      </c>
      <c r="F34" s="148"/>
      <c r="G34" s="142">
        <f>E34*F34</f>
        <v>0</v>
      </c>
      <c r="H34" s="149"/>
      <c r="I34" s="150" t="e">
        <f t="shared" si="7"/>
        <v>#DIV/0!</v>
      </c>
      <c r="J34" s="126"/>
    </row>
    <row r="35" spans="1:10" s="51" customFormat="1" outlineLevel="1">
      <c r="A35" s="145"/>
      <c r="B35" s="247" t="s">
        <v>236</v>
      </c>
      <c r="C35" s="132" t="s">
        <v>243</v>
      </c>
      <c r="D35" s="147" t="s">
        <v>9</v>
      </c>
      <c r="E35" s="37">
        <f>5.71*2</f>
        <v>11.42</v>
      </c>
      <c r="F35" s="148"/>
      <c r="G35" s="142">
        <f t="shared" ref="G35" si="8">E35*F35</f>
        <v>0</v>
      </c>
      <c r="H35" s="149"/>
      <c r="I35" s="150" t="e">
        <f t="shared" si="7"/>
        <v>#DIV/0!</v>
      </c>
      <c r="J35" s="126"/>
    </row>
    <row r="36" spans="1:10" s="51" customFormat="1" ht="12.75" customHeight="1" outlineLevel="1">
      <c r="A36" s="145"/>
      <c r="B36" s="247" t="s">
        <v>237</v>
      </c>
      <c r="C36" s="132" t="s">
        <v>47</v>
      </c>
      <c r="D36" s="147" t="s">
        <v>9</v>
      </c>
      <c r="E36" s="37">
        <f>4.28+2.89</f>
        <v>7.17</v>
      </c>
      <c r="F36" s="148"/>
      <c r="G36" s="142">
        <f t="shared" si="5"/>
        <v>0</v>
      </c>
      <c r="H36" s="149"/>
      <c r="I36" s="150" t="e">
        <f t="shared" si="7"/>
        <v>#DIV/0!</v>
      </c>
      <c r="J36" s="126"/>
    </row>
    <row r="37" spans="1:10" s="51" customFormat="1" ht="12.75" customHeight="1" outlineLevel="1">
      <c r="A37" s="145"/>
      <c r="B37" s="247" t="s">
        <v>238</v>
      </c>
      <c r="C37" s="233" t="s">
        <v>48</v>
      </c>
      <c r="D37" s="139" t="s">
        <v>9</v>
      </c>
      <c r="E37" s="234">
        <v>3.93</v>
      </c>
      <c r="F37" s="141"/>
      <c r="G37" s="155">
        <f t="shared" ref="G37" si="9">E37*F37</f>
        <v>0</v>
      </c>
      <c r="H37" s="143"/>
      <c r="I37" s="144" t="e">
        <f t="shared" si="7"/>
        <v>#DIV/0!</v>
      </c>
      <c r="J37" s="126"/>
    </row>
    <row r="38" spans="1:10" s="51" customFormat="1" ht="12.75" customHeight="1" outlineLevel="1">
      <c r="A38" s="145"/>
      <c r="B38" s="247" t="s">
        <v>239</v>
      </c>
      <c r="C38" s="233" t="s">
        <v>49</v>
      </c>
      <c r="D38" s="139" t="s">
        <v>9</v>
      </c>
      <c r="E38" s="234">
        <f>9.56+6.42</f>
        <v>15.98</v>
      </c>
      <c r="F38" s="141"/>
      <c r="G38" s="155">
        <f t="shared" ref="G38" si="10">E38*F38</f>
        <v>0</v>
      </c>
      <c r="H38" s="143"/>
      <c r="I38" s="144" t="e">
        <f t="shared" si="7"/>
        <v>#DIV/0!</v>
      </c>
      <c r="J38" s="126"/>
    </row>
    <row r="39" spans="1:10" s="51" customFormat="1" ht="12.75" customHeight="1" outlineLevel="1">
      <c r="A39" s="145"/>
      <c r="B39" s="247" t="s">
        <v>240</v>
      </c>
      <c r="C39" s="233" t="s">
        <v>50</v>
      </c>
      <c r="D39" s="139" t="s">
        <v>9</v>
      </c>
      <c r="E39" s="234">
        <v>3.51</v>
      </c>
      <c r="F39" s="141"/>
      <c r="G39" s="155">
        <f t="shared" si="5"/>
        <v>0</v>
      </c>
      <c r="H39" s="143"/>
      <c r="I39" s="144" t="e">
        <f t="shared" si="7"/>
        <v>#DIV/0!</v>
      </c>
      <c r="J39" s="126"/>
    </row>
    <row r="40" spans="1:10" s="51" customFormat="1" ht="12.75" customHeight="1" outlineLevel="1">
      <c r="A40" s="145"/>
      <c r="B40" s="247" t="s">
        <v>241</v>
      </c>
      <c r="C40" s="233" t="s">
        <v>51</v>
      </c>
      <c r="D40" s="139" t="s">
        <v>7</v>
      </c>
      <c r="E40" s="234">
        <f>44+48+40+44+48</f>
        <v>224</v>
      </c>
      <c r="F40" s="141"/>
      <c r="G40" s="155">
        <f>E40*F40</f>
        <v>0</v>
      </c>
      <c r="H40" s="143"/>
      <c r="I40" s="144" t="e">
        <f t="shared" si="7"/>
        <v>#DIV/0!</v>
      </c>
      <c r="J40" s="126"/>
    </row>
    <row r="41" spans="1:10" s="51" customFormat="1" ht="12.75" customHeight="1" outlineLevel="1" thickBot="1">
      <c r="A41" s="250"/>
      <c r="B41" s="247" t="s">
        <v>242</v>
      </c>
      <c r="C41" s="233" t="s">
        <v>52</v>
      </c>
      <c r="D41" s="139" t="s">
        <v>7</v>
      </c>
      <c r="E41" s="234">
        <f>(13.73+3.79+2.48)+4+9.04</f>
        <v>33.04</v>
      </c>
      <c r="F41" s="141"/>
      <c r="G41" s="155">
        <f>E41*F41</f>
        <v>0</v>
      </c>
      <c r="H41" s="143"/>
      <c r="I41" s="144" t="e">
        <f t="shared" si="7"/>
        <v>#DIV/0!</v>
      </c>
      <c r="J41" s="126"/>
    </row>
    <row r="42" spans="1:10" s="135" customFormat="1" ht="19.5" customHeight="1" thickBot="1">
      <c r="B42" s="7">
        <f>B18+1</f>
        <v>3</v>
      </c>
      <c r="C42" s="8" t="s">
        <v>53</v>
      </c>
      <c r="D42" s="9"/>
      <c r="E42" s="9"/>
      <c r="F42" s="107"/>
      <c r="G42" s="9"/>
      <c r="H42" s="10">
        <f>SUM(G43:G58)</f>
        <v>0</v>
      </c>
      <c r="I42" s="110" t="e">
        <f>H42/$H$100</f>
        <v>#DIV/0!</v>
      </c>
      <c r="J42" s="125"/>
    </row>
    <row r="43" spans="1:10" s="145" customFormat="1" outlineLevel="1">
      <c r="B43" s="153" t="s">
        <v>54</v>
      </c>
      <c r="C43" s="146" t="s">
        <v>55</v>
      </c>
      <c r="D43" s="147" t="s">
        <v>9</v>
      </c>
      <c r="E43" s="154">
        <f>0.84 + 1.92</f>
        <v>2.76</v>
      </c>
      <c r="F43" s="148"/>
      <c r="G43" s="142">
        <f>E43*F43</f>
        <v>0</v>
      </c>
      <c r="H43" s="149"/>
      <c r="I43" s="150" t="e">
        <f t="shared" ref="I43:I58" si="11">G43/$H$100</f>
        <v>#DIV/0!</v>
      </c>
      <c r="J43" s="126"/>
    </row>
    <row r="44" spans="1:10" s="145" customFormat="1" outlineLevel="1">
      <c r="B44" s="153" t="s">
        <v>56</v>
      </c>
      <c r="C44" s="146" t="s">
        <v>57</v>
      </c>
      <c r="D44" s="147" t="s">
        <v>9</v>
      </c>
      <c r="E44" s="154">
        <v>20.170000000000002</v>
      </c>
      <c r="F44" s="148"/>
      <c r="G44" s="142">
        <f>E44*F44</f>
        <v>0</v>
      </c>
      <c r="H44" s="149"/>
      <c r="I44" s="150" t="e">
        <f t="shared" si="11"/>
        <v>#DIV/0!</v>
      </c>
      <c r="J44" s="126"/>
    </row>
    <row r="45" spans="1:10" s="145" customFormat="1" outlineLevel="1">
      <c r="B45" s="153" t="s">
        <v>58</v>
      </c>
      <c r="C45" s="146" t="s">
        <v>59</v>
      </c>
      <c r="D45" s="147" t="s">
        <v>9</v>
      </c>
      <c r="E45" s="154">
        <f>0.47+5.8</f>
        <v>6.27</v>
      </c>
      <c r="F45" s="148"/>
      <c r="G45" s="142">
        <f t="shared" ref="G45:G46" si="12">E45*F45</f>
        <v>0</v>
      </c>
      <c r="H45" s="149"/>
      <c r="I45" s="150" t="e">
        <f t="shared" si="11"/>
        <v>#DIV/0!</v>
      </c>
      <c r="J45" s="126"/>
    </row>
    <row r="46" spans="1:10" s="145" customFormat="1" outlineLevel="1">
      <c r="B46" s="153" t="s">
        <v>60</v>
      </c>
      <c r="C46" s="146" t="s">
        <v>61</v>
      </c>
      <c r="D46" s="147" t="s">
        <v>9</v>
      </c>
      <c r="E46" s="154">
        <f>5.8+0.47</f>
        <v>6.27</v>
      </c>
      <c r="F46" s="148"/>
      <c r="G46" s="142">
        <f t="shared" si="12"/>
        <v>0</v>
      </c>
      <c r="H46" s="149"/>
      <c r="I46" s="150" t="e">
        <f t="shared" si="11"/>
        <v>#DIV/0!</v>
      </c>
      <c r="J46" s="126"/>
    </row>
    <row r="47" spans="1:10" s="145" customFormat="1" outlineLevel="1">
      <c r="B47" s="153" t="s">
        <v>62</v>
      </c>
      <c r="C47" s="146" t="s">
        <v>63</v>
      </c>
      <c r="D47" s="147" t="s">
        <v>6</v>
      </c>
      <c r="E47" s="154">
        <v>2</v>
      </c>
      <c r="F47" s="148"/>
      <c r="G47" s="142">
        <f t="shared" ref="G47:G52" si="13">E47*F47</f>
        <v>0</v>
      </c>
      <c r="H47" s="149"/>
      <c r="I47" s="150" t="e">
        <f t="shared" si="11"/>
        <v>#DIV/0!</v>
      </c>
      <c r="J47" s="126"/>
    </row>
    <row r="48" spans="1:10" s="145" customFormat="1" outlineLevel="1">
      <c r="B48" s="153" t="s">
        <v>64</v>
      </c>
      <c r="C48" s="146" t="s">
        <v>65</v>
      </c>
      <c r="D48" s="147" t="s">
        <v>9</v>
      </c>
      <c r="E48" s="154">
        <f>E43</f>
        <v>2.76</v>
      </c>
      <c r="F48" s="148"/>
      <c r="G48" s="142">
        <f t="shared" si="13"/>
        <v>0</v>
      </c>
      <c r="H48" s="149"/>
      <c r="I48" s="150" t="e">
        <f t="shared" si="11"/>
        <v>#DIV/0!</v>
      </c>
      <c r="J48" s="126"/>
    </row>
    <row r="49" spans="1:16" s="145" customFormat="1" outlineLevel="1">
      <c r="B49" s="153" t="s">
        <v>66</v>
      </c>
      <c r="C49" s="146" t="s">
        <v>67</v>
      </c>
      <c r="D49" s="147" t="s">
        <v>9</v>
      </c>
      <c r="E49" s="154">
        <f>E43</f>
        <v>2.76</v>
      </c>
      <c r="F49" s="148"/>
      <c r="G49" s="142">
        <f t="shared" si="13"/>
        <v>0</v>
      </c>
      <c r="H49" s="149"/>
      <c r="I49" s="150" t="e">
        <f t="shared" si="11"/>
        <v>#DIV/0!</v>
      </c>
      <c r="J49" s="126"/>
    </row>
    <row r="50" spans="1:16" s="145" customFormat="1" outlineLevel="1">
      <c r="B50" s="153" t="s">
        <v>68</v>
      </c>
      <c r="C50" s="146" t="s">
        <v>69</v>
      </c>
      <c r="D50" s="147" t="s">
        <v>9</v>
      </c>
      <c r="E50" s="154">
        <f>0.44+1.44+1.08</f>
        <v>2.96</v>
      </c>
      <c r="F50" s="148"/>
      <c r="G50" s="142">
        <f t="shared" si="13"/>
        <v>0</v>
      </c>
      <c r="H50" s="149"/>
      <c r="I50" s="150" t="e">
        <f t="shared" si="11"/>
        <v>#DIV/0!</v>
      </c>
      <c r="J50" s="126"/>
    </row>
    <row r="51" spans="1:16" s="145" customFormat="1" outlineLevel="1">
      <c r="B51" s="153" t="s">
        <v>70</v>
      </c>
      <c r="C51" s="146" t="s">
        <v>71</v>
      </c>
      <c r="D51" s="147" t="s">
        <v>9</v>
      </c>
      <c r="E51" s="154">
        <v>5.8</v>
      </c>
      <c r="F51" s="148"/>
      <c r="G51" s="142">
        <f t="shared" si="13"/>
        <v>0</v>
      </c>
      <c r="H51" s="149"/>
      <c r="I51" s="150" t="e">
        <f t="shared" si="11"/>
        <v>#DIV/0!</v>
      </c>
      <c r="J51" s="126"/>
    </row>
    <row r="52" spans="1:16" s="145" customFormat="1" outlineLevel="1">
      <c r="B52" s="153" t="s">
        <v>72</v>
      </c>
      <c r="C52" s="146" t="s">
        <v>73</v>
      </c>
      <c r="D52" s="147" t="s">
        <v>9</v>
      </c>
      <c r="E52" s="154">
        <v>4.32</v>
      </c>
      <c r="F52" s="148"/>
      <c r="G52" s="142">
        <f t="shared" si="13"/>
        <v>0</v>
      </c>
      <c r="H52" s="149"/>
      <c r="I52" s="150" t="e">
        <f t="shared" si="11"/>
        <v>#DIV/0!</v>
      </c>
      <c r="J52" s="126"/>
    </row>
    <row r="53" spans="1:16" s="145" customFormat="1" outlineLevel="1">
      <c r="B53" s="153" t="s">
        <v>74</v>
      </c>
      <c r="C53" s="146" t="s">
        <v>75</v>
      </c>
      <c r="D53" s="147" t="s">
        <v>9</v>
      </c>
      <c r="E53" s="154">
        <v>20.190000000000001</v>
      </c>
      <c r="F53" s="148"/>
      <c r="G53" s="142">
        <f t="shared" ref="G53" si="14">E53*F53</f>
        <v>0</v>
      </c>
      <c r="H53" s="149"/>
      <c r="I53" s="150" t="e">
        <f t="shared" si="11"/>
        <v>#DIV/0!</v>
      </c>
      <c r="J53" s="126"/>
    </row>
    <row r="54" spans="1:16" s="145" customFormat="1" outlineLevel="1">
      <c r="B54" s="153" t="s">
        <v>76</v>
      </c>
      <c r="C54" s="146" t="s">
        <v>77</v>
      </c>
      <c r="D54" s="147" t="s">
        <v>7</v>
      </c>
      <c r="E54" s="154">
        <v>114</v>
      </c>
      <c r="F54" s="148"/>
      <c r="G54" s="142">
        <f>E54*F54</f>
        <v>0</v>
      </c>
      <c r="H54" s="149"/>
      <c r="I54" s="150" t="e">
        <f t="shared" si="11"/>
        <v>#DIV/0!</v>
      </c>
      <c r="J54" s="126"/>
    </row>
    <row r="55" spans="1:16" s="145" customFormat="1" outlineLevel="1">
      <c r="B55" s="153" t="s">
        <v>78</v>
      </c>
      <c r="C55" s="146" t="s">
        <v>79</v>
      </c>
      <c r="D55" s="147" t="s">
        <v>7</v>
      </c>
      <c r="E55" s="154">
        <f>+(3.67+8.1+4.48+1.58+0.5+3.4+1.53+1.56+3.74)+(23.57+12.53+2.04+1.7+1.25+0.4+6.06)+(19.94+4.3+0.6+5.1+2.15+7.5+3.74)</f>
        <v>119.44</v>
      </c>
      <c r="F55" s="148"/>
      <c r="G55" s="142">
        <f>E55*F55</f>
        <v>0</v>
      </c>
      <c r="H55" s="149"/>
      <c r="I55" s="150" t="e">
        <f t="shared" si="11"/>
        <v>#DIV/0!</v>
      </c>
      <c r="J55" s="126"/>
    </row>
    <row r="56" spans="1:16" s="145" customFormat="1" ht="13.2" customHeight="1" outlineLevel="1">
      <c r="B56" s="153" t="s">
        <v>80</v>
      </c>
      <c r="C56" s="146" t="s">
        <v>81</v>
      </c>
      <c r="D56" s="147" t="s">
        <v>9</v>
      </c>
      <c r="E56" s="154">
        <v>35.479999999999997</v>
      </c>
      <c r="F56" s="148"/>
      <c r="G56" s="142">
        <f>E56*F56</f>
        <v>0</v>
      </c>
      <c r="H56" s="149"/>
      <c r="I56" s="150" t="e">
        <f t="shared" si="11"/>
        <v>#DIV/0!</v>
      </c>
      <c r="J56" s="126"/>
    </row>
    <row r="57" spans="1:16" s="145" customFormat="1" ht="13.2" customHeight="1" outlineLevel="1">
      <c r="B57" s="153" t="s">
        <v>82</v>
      </c>
      <c r="C57" s="146" t="s">
        <v>83</v>
      </c>
      <c r="D57" s="147" t="s">
        <v>9</v>
      </c>
      <c r="E57" s="154">
        <v>5.8</v>
      </c>
      <c r="F57" s="148"/>
      <c r="G57" s="142">
        <f t="shared" ref="G57" si="15">E57*F57</f>
        <v>0</v>
      </c>
      <c r="H57" s="149"/>
      <c r="I57" s="150" t="e">
        <f t="shared" si="11"/>
        <v>#DIV/0!</v>
      </c>
      <c r="J57" s="126"/>
    </row>
    <row r="58" spans="1:16" s="145" customFormat="1" ht="27" outlineLevel="1" thickBot="1">
      <c r="B58" s="153" t="s">
        <v>84</v>
      </c>
      <c r="C58" s="146" t="s">
        <v>244</v>
      </c>
      <c r="D58" s="147" t="s">
        <v>9</v>
      </c>
      <c r="E58" s="154">
        <v>35.479999999999997</v>
      </c>
      <c r="F58" s="148"/>
      <c r="G58" s="142">
        <f t="shared" ref="G58" si="16">E58*F58</f>
        <v>0</v>
      </c>
      <c r="H58" s="149"/>
      <c r="I58" s="150" t="e">
        <f t="shared" si="11"/>
        <v>#DIV/0!</v>
      </c>
      <c r="J58" s="126"/>
    </row>
    <row r="59" spans="1:16" s="135" customFormat="1" ht="19.95" customHeight="1" thickBot="1">
      <c r="B59" s="7">
        <f>B42+1</f>
        <v>4</v>
      </c>
      <c r="C59" s="8" t="s">
        <v>85</v>
      </c>
      <c r="D59" s="9"/>
      <c r="E59" s="9"/>
      <c r="F59" s="107"/>
      <c r="G59" s="9"/>
      <c r="H59" s="10">
        <f>SUM(G60:G61)</f>
        <v>0</v>
      </c>
      <c r="I59" s="110" t="e">
        <f>H59/$H$100</f>
        <v>#DIV/0!</v>
      </c>
    </row>
    <row r="60" spans="1:16" s="145" customFormat="1" outlineLevel="1">
      <c r="B60" s="153" t="s">
        <v>86</v>
      </c>
      <c r="C60" s="146" t="s">
        <v>87</v>
      </c>
      <c r="D60" s="147" t="s">
        <v>9</v>
      </c>
      <c r="E60" s="154">
        <v>1.7</v>
      </c>
      <c r="F60" s="148"/>
      <c r="G60" s="142">
        <f>E60*F60</f>
        <v>0</v>
      </c>
      <c r="H60" s="149"/>
      <c r="I60" s="150" t="e">
        <f>G60/$H$100</f>
        <v>#DIV/0!</v>
      </c>
    </row>
    <row r="61" spans="1:16" s="51" customFormat="1" ht="12.75" customHeight="1" outlineLevel="1" thickBot="1">
      <c r="A61" s="145"/>
      <c r="B61" s="153" t="s">
        <v>88</v>
      </c>
      <c r="C61" s="132" t="s">
        <v>89</v>
      </c>
      <c r="D61" s="147" t="s">
        <v>6</v>
      </c>
      <c r="E61" s="37">
        <v>17</v>
      </c>
      <c r="F61" s="148"/>
      <c r="G61" s="142">
        <f>E61*F61</f>
        <v>0</v>
      </c>
      <c r="H61" s="149"/>
      <c r="I61" s="150" t="e">
        <f>G61/$H$100</f>
        <v>#DIV/0!</v>
      </c>
      <c r="J61" s="126"/>
    </row>
    <row r="62" spans="1:16" s="135" customFormat="1" ht="19.95" customHeight="1" thickBot="1">
      <c r="B62" s="7">
        <f>+B59+1</f>
        <v>5</v>
      </c>
      <c r="C62" s="8" t="s">
        <v>90</v>
      </c>
      <c r="D62" s="9"/>
      <c r="E62" s="9"/>
      <c r="F62" s="107"/>
      <c r="G62" s="9"/>
      <c r="H62" s="10">
        <f>SUM(G63:G65)</f>
        <v>0</v>
      </c>
      <c r="I62" s="110" t="e">
        <f>H62/$H$100</f>
        <v>#DIV/0!</v>
      </c>
      <c r="N62" s="218"/>
      <c r="O62" s="218"/>
      <c r="P62" s="218"/>
    </row>
    <row r="63" spans="1:16" s="145" customFormat="1" outlineLevel="1">
      <c r="B63" s="137" t="s">
        <v>91</v>
      </c>
      <c r="C63" s="138" t="s">
        <v>92</v>
      </c>
      <c r="D63" s="139" t="s">
        <v>9</v>
      </c>
      <c r="E63" s="140">
        <v>3.74</v>
      </c>
      <c r="F63" s="141"/>
      <c r="G63" s="155">
        <f t="shared" ref="G63:G65" si="17">E63*F63</f>
        <v>0</v>
      </c>
      <c r="H63" s="143"/>
      <c r="I63" s="144" t="e">
        <f>G63/$H$100</f>
        <v>#DIV/0!</v>
      </c>
      <c r="J63" s="126"/>
      <c r="K63" s="218"/>
      <c r="L63" s="218"/>
      <c r="N63" s="218"/>
      <c r="O63" s="218"/>
      <c r="P63" s="218"/>
    </row>
    <row r="64" spans="1:16" s="145" customFormat="1" outlineLevel="1">
      <c r="B64" s="137" t="s">
        <v>93</v>
      </c>
      <c r="C64" s="138" t="s">
        <v>245</v>
      </c>
      <c r="D64" s="139" t="s">
        <v>7</v>
      </c>
      <c r="E64" s="140">
        <f>E40</f>
        <v>224</v>
      </c>
      <c r="F64" s="141"/>
      <c r="G64" s="155">
        <f>E64*F64</f>
        <v>0</v>
      </c>
      <c r="H64" s="143"/>
      <c r="I64" s="144" t="e">
        <f>G64/$H$100</f>
        <v>#DIV/0!</v>
      </c>
      <c r="J64" s="126"/>
      <c r="K64" s="218"/>
      <c r="L64" s="218"/>
      <c r="N64" s="218"/>
      <c r="O64" s="218"/>
      <c r="P64" s="218"/>
    </row>
    <row r="65" spans="2:16" s="145" customFormat="1" ht="27" outlineLevel="1" thickBot="1">
      <c r="B65" s="137" t="s">
        <v>94</v>
      </c>
      <c r="C65" s="138" t="s">
        <v>95</v>
      </c>
      <c r="D65" s="139" t="s">
        <v>9</v>
      </c>
      <c r="E65" s="140">
        <v>3.55</v>
      </c>
      <c r="F65" s="141"/>
      <c r="G65" s="155">
        <f t="shared" si="17"/>
        <v>0</v>
      </c>
      <c r="H65" s="143"/>
      <c r="I65" s="144" t="e">
        <f>G65/$H$100</f>
        <v>#DIV/0!</v>
      </c>
      <c r="J65" s="126"/>
      <c r="K65" s="218"/>
      <c r="L65" s="218"/>
      <c r="N65" s="218"/>
      <c r="O65" s="218"/>
      <c r="P65" s="218"/>
    </row>
    <row r="66" spans="2:16" s="135" customFormat="1" ht="19.95" customHeight="1" thickBot="1">
      <c r="B66" s="7">
        <f>B62+1</f>
        <v>6</v>
      </c>
      <c r="C66" s="8" t="s">
        <v>96</v>
      </c>
      <c r="D66" s="9"/>
      <c r="E66" s="9"/>
      <c r="F66" s="107"/>
      <c r="G66" s="9"/>
      <c r="H66" s="10">
        <f>SUM(G67:G70)</f>
        <v>0</v>
      </c>
      <c r="I66" s="110" t="e">
        <f>H66/$H$100</f>
        <v>#DIV/0!</v>
      </c>
      <c r="K66" s="218"/>
      <c r="L66" s="218"/>
      <c r="O66" s="218"/>
      <c r="P66" s="218"/>
    </row>
    <row r="67" spans="2:16" s="145" customFormat="1" outlineLevel="1">
      <c r="B67" s="137" t="s">
        <v>97</v>
      </c>
      <c r="C67" s="138" t="s">
        <v>223</v>
      </c>
      <c r="D67" s="139" t="s">
        <v>9</v>
      </c>
      <c r="E67" s="140">
        <v>19.138599999999997</v>
      </c>
      <c r="F67" s="141"/>
      <c r="G67" s="155">
        <f>E67*F67</f>
        <v>0</v>
      </c>
      <c r="H67" s="143"/>
      <c r="I67" s="144" t="e">
        <f>G67/$H$100</f>
        <v>#DIV/0!</v>
      </c>
      <c r="J67" s="249"/>
      <c r="K67" s="218"/>
      <c r="L67" s="218"/>
      <c r="N67" s="152"/>
      <c r="P67" s="219"/>
    </row>
    <row r="68" spans="2:16" s="145" customFormat="1" outlineLevel="1">
      <c r="B68" s="137" t="s">
        <v>98</v>
      </c>
      <c r="C68" s="138" t="s">
        <v>99</v>
      </c>
      <c r="D68" s="139" t="s">
        <v>9</v>
      </c>
      <c r="E68" s="140">
        <v>10</v>
      </c>
      <c r="F68" s="141"/>
      <c r="G68" s="155">
        <f>E68*F68</f>
        <v>0</v>
      </c>
      <c r="H68" s="143"/>
      <c r="I68" s="144" t="e">
        <f>G68/$H$100</f>
        <v>#DIV/0!</v>
      </c>
      <c r="J68" s="249"/>
      <c r="K68" s="218"/>
      <c r="L68" s="218"/>
      <c r="N68" s="152"/>
      <c r="P68" s="219"/>
    </row>
    <row r="69" spans="2:16" s="145" customFormat="1" outlineLevel="1">
      <c r="B69" s="137" t="s">
        <v>100</v>
      </c>
      <c r="C69" s="138" t="s">
        <v>101</v>
      </c>
      <c r="D69" s="139" t="s">
        <v>9</v>
      </c>
      <c r="E69" s="140">
        <v>60.313600000000001</v>
      </c>
      <c r="F69" s="141"/>
      <c r="G69" s="155">
        <f>E69*F69</f>
        <v>0</v>
      </c>
      <c r="H69" s="143"/>
      <c r="I69" s="144" t="e">
        <f>G69/$H$100</f>
        <v>#DIV/0!</v>
      </c>
      <c r="J69" s="248"/>
      <c r="K69" s="218"/>
      <c r="L69" s="218"/>
    </row>
    <row r="70" spans="2:16" s="145" customFormat="1" ht="24" customHeight="1" outlineLevel="1" thickBot="1">
      <c r="B70" s="137" t="s">
        <v>102</v>
      </c>
      <c r="C70" s="138" t="s">
        <v>103</v>
      </c>
      <c r="D70" s="139" t="s">
        <v>9</v>
      </c>
      <c r="E70" s="140">
        <v>1.2</v>
      </c>
      <c r="F70" s="141"/>
      <c r="G70" s="155">
        <f t="shared" ref="G70" si="18">E70*F70</f>
        <v>0</v>
      </c>
      <c r="H70" s="143"/>
      <c r="I70" s="144" t="e">
        <f>G70/$H$100</f>
        <v>#DIV/0!</v>
      </c>
      <c r="J70" s="126"/>
      <c r="K70" s="218"/>
      <c r="L70" s="218"/>
    </row>
    <row r="71" spans="2:16" s="135" customFormat="1" ht="19.95" customHeight="1" thickBot="1">
      <c r="B71" s="7">
        <f>+B66+1</f>
        <v>7</v>
      </c>
      <c r="C71" s="8" t="s">
        <v>104</v>
      </c>
      <c r="D71" s="9"/>
      <c r="E71" s="9"/>
      <c r="F71" s="107"/>
      <c r="G71" s="9"/>
      <c r="H71" s="10">
        <f>SUM(G73:G84)</f>
        <v>0</v>
      </c>
      <c r="I71" s="110" t="e">
        <f>H71/$H$100</f>
        <v>#DIV/0!</v>
      </c>
      <c r="K71" s="218"/>
      <c r="L71" s="218"/>
    </row>
    <row r="72" spans="2:16" s="135" customFormat="1" ht="15" customHeight="1">
      <c r="B72" s="224"/>
      <c r="C72" s="222" t="s">
        <v>106</v>
      </c>
      <c r="D72" s="222"/>
      <c r="E72" s="222"/>
      <c r="F72" s="231"/>
      <c r="G72" s="222"/>
      <c r="H72" s="223"/>
      <c r="I72" s="232"/>
    </row>
    <row r="73" spans="2:16" s="145" customFormat="1" outlineLevel="1">
      <c r="B73" s="137" t="s">
        <v>105</v>
      </c>
      <c r="C73" s="138" t="s">
        <v>107</v>
      </c>
      <c r="D73" s="139" t="s">
        <v>7</v>
      </c>
      <c r="E73" s="140">
        <v>2</v>
      </c>
      <c r="F73" s="141"/>
      <c r="G73" s="155">
        <f t="shared" ref="G73:G79" si="19">E73*F73</f>
        <v>0</v>
      </c>
      <c r="H73" s="143"/>
      <c r="I73" s="144" t="e">
        <f t="shared" ref="I73:I79" si="20">G73/$H$100</f>
        <v>#DIV/0!</v>
      </c>
      <c r="K73" s="218"/>
      <c r="L73" s="218"/>
    </row>
    <row r="74" spans="2:16" s="145" customFormat="1" outlineLevel="1">
      <c r="B74" s="137" t="s">
        <v>114</v>
      </c>
      <c r="C74" s="138" t="s">
        <v>108</v>
      </c>
      <c r="D74" s="139" t="s">
        <v>9</v>
      </c>
      <c r="E74" s="140">
        <v>2</v>
      </c>
      <c r="F74" s="141"/>
      <c r="G74" s="155">
        <f t="shared" si="19"/>
        <v>0</v>
      </c>
      <c r="H74" s="143"/>
      <c r="I74" s="144" t="e">
        <f t="shared" si="20"/>
        <v>#DIV/0!</v>
      </c>
      <c r="J74" s="126"/>
      <c r="K74" s="218"/>
      <c r="L74" s="218"/>
    </row>
    <row r="75" spans="2:16" s="145" customFormat="1" outlineLevel="1">
      <c r="B75" s="137" t="s">
        <v>246</v>
      </c>
      <c r="C75" s="138" t="s">
        <v>109</v>
      </c>
      <c r="D75" s="139" t="s">
        <v>9</v>
      </c>
      <c r="E75" s="140">
        <v>22</v>
      </c>
      <c r="F75" s="141"/>
      <c r="G75" s="155">
        <f t="shared" si="19"/>
        <v>0</v>
      </c>
      <c r="H75" s="143"/>
      <c r="I75" s="144" t="e">
        <f t="shared" si="20"/>
        <v>#DIV/0!</v>
      </c>
      <c r="J75" s="126"/>
      <c r="K75" s="218"/>
      <c r="L75" s="218"/>
    </row>
    <row r="76" spans="2:16" s="145" customFormat="1" outlineLevel="1">
      <c r="B76" s="137" t="s">
        <v>247</v>
      </c>
      <c r="C76" s="138" t="s">
        <v>110</v>
      </c>
      <c r="D76" s="139" t="s">
        <v>6</v>
      </c>
      <c r="E76" s="140">
        <v>2</v>
      </c>
      <c r="F76" s="141"/>
      <c r="G76" s="155">
        <f t="shared" si="19"/>
        <v>0</v>
      </c>
      <c r="H76" s="143"/>
      <c r="I76" s="144" t="e">
        <f t="shared" si="20"/>
        <v>#DIV/0!</v>
      </c>
      <c r="J76" s="126"/>
      <c r="K76" s="218"/>
      <c r="L76" s="218"/>
    </row>
    <row r="77" spans="2:16" s="145" customFormat="1" outlineLevel="1">
      <c r="B77" s="137" t="s">
        <v>248</v>
      </c>
      <c r="C77" s="138" t="s">
        <v>111</v>
      </c>
      <c r="D77" s="139" t="s">
        <v>6</v>
      </c>
      <c r="E77" s="140">
        <v>1</v>
      </c>
      <c r="F77" s="141"/>
      <c r="G77" s="155">
        <f t="shared" si="19"/>
        <v>0</v>
      </c>
      <c r="H77" s="143"/>
      <c r="I77" s="144" t="e">
        <f t="shared" si="20"/>
        <v>#DIV/0!</v>
      </c>
      <c r="J77" s="126"/>
      <c r="K77" s="218"/>
      <c r="L77" s="218"/>
    </row>
    <row r="78" spans="2:16" s="145" customFormat="1" outlineLevel="1">
      <c r="B78" s="137" t="s">
        <v>249</v>
      </c>
      <c r="C78" s="138" t="s">
        <v>112</v>
      </c>
      <c r="D78" s="139" t="s">
        <v>6</v>
      </c>
      <c r="E78" s="140">
        <v>1</v>
      </c>
      <c r="F78" s="141"/>
      <c r="G78" s="155">
        <f t="shared" si="19"/>
        <v>0</v>
      </c>
      <c r="H78" s="143"/>
      <c r="I78" s="144" t="e">
        <f t="shared" si="20"/>
        <v>#DIV/0!</v>
      </c>
      <c r="J78" s="126"/>
      <c r="K78" s="218"/>
      <c r="L78" s="218"/>
    </row>
    <row r="79" spans="2:16" s="145" customFormat="1" outlineLevel="1">
      <c r="B79" s="137" t="s">
        <v>250</v>
      </c>
      <c r="C79" s="138" t="s">
        <v>113</v>
      </c>
      <c r="D79" s="139" t="s">
        <v>6</v>
      </c>
      <c r="E79" s="140">
        <v>2</v>
      </c>
      <c r="F79" s="141"/>
      <c r="G79" s="155">
        <f t="shared" si="19"/>
        <v>0</v>
      </c>
      <c r="H79" s="143"/>
      <c r="I79" s="144" t="e">
        <f t="shared" si="20"/>
        <v>#DIV/0!</v>
      </c>
      <c r="J79" s="126"/>
      <c r="K79" s="218"/>
      <c r="L79" s="218"/>
    </row>
    <row r="80" spans="2:16" s="135" customFormat="1" ht="15" customHeight="1">
      <c r="B80" s="224"/>
      <c r="C80" s="222" t="s">
        <v>115</v>
      </c>
      <c r="D80" s="222"/>
      <c r="E80" s="222"/>
      <c r="F80" s="231"/>
      <c r="G80" s="222"/>
      <c r="H80" s="223"/>
      <c r="I80" s="232"/>
    </row>
    <row r="81" spans="2:16" s="145" customFormat="1" outlineLevel="1">
      <c r="B81" s="137" t="s">
        <v>251</v>
      </c>
      <c r="C81" s="138" t="s">
        <v>116</v>
      </c>
      <c r="D81" s="139" t="s">
        <v>7</v>
      </c>
      <c r="E81" s="140">
        <v>25</v>
      </c>
      <c r="F81" s="141"/>
      <c r="G81" s="155">
        <f t="shared" ref="G81:G82" si="21">E81*F81</f>
        <v>0</v>
      </c>
      <c r="H81" s="143"/>
      <c r="I81" s="144" t="e">
        <f>G81/$H$100</f>
        <v>#DIV/0!</v>
      </c>
      <c r="J81" s="126"/>
      <c r="K81" s="218"/>
      <c r="L81" s="218"/>
    </row>
    <row r="82" spans="2:16" s="145" customFormat="1" outlineLevel="1">
      <c r="B82" s="137" t="s">
        <v>252</v>
      </c>
      <c r="C82" s="138" t="s">
        <v>117</v>
      </c>
      <c r="D82" s="139" t="s">
        <v>6</v>
      </c>
      <c r="E82" s="140">
        <v>1</v>
      </c>
      <c r="F82" s="141"/>
      <c r="G82" s="155">
        <f t="shared" si="21"/>
        <v>0</v>
      </c>
      <c r="H82" s="143"/>
      <c r="I82" s="144" t="e">
        <f>G82/$H$100</f>
        <v>#DIV/0!</v>
      </c>
      <c r="J82" s="126"/>
      <c r="K82" s="218"/>
      <c r="L82" s="218"/>
    </row>
    <row r="83" spans="2:16" s="145" customFormat="1" outlineLevel="1">
      <c r="B83" s="137" t="s">
        <v>253</v>
      </c>
      <c r="C83" s="138" t="s">
        <v>118</v>
      </c>
      <c r="D83" s="139" t="s">
        <v>6</v>
      </c>
      <c r="E83" s="140">
        <v>6</v>
      </c>
      <c r="F83" s="141"/>
      <c r="G83" s="155">
        <f t="shared" ref="G83:G84" si="22">E83*F83</f>
        <v>0</v>
      </c>
      <c r="H83" s="143"/>
      <c r="I83" s="144" t="e">
        <f>G83/$H$100</f>
        <v>#DIV/0!</v>
      </c>
      <c r="J83" s="126"/>
      <c r="K83" s="218"/>
      <c r="L83" s="218"/>
    </row>
    <row r="84" spans="2:16" s="145" customFormat="1" ht="13.8" outlineLevel="1" thickBot="1">
      <c r="B84" s="137" t="s">
        <v>254</v>
      </c>
      <c r="C84" s="138" t="s">
        <v>119</v>
      </c>
      <c r="D84" s="139" t="s">
        <v>7</v>
      </c>
      <c r="E84" s="140">
        <v>4</v>
      </c>
      <c r="F84" s="141"/>
      <c r="G84" s="155">
        <f t="shared" si="22"/>
        <v>0</v>
      </c>
      <c r="H84" s="143"/>
      <c r="I84" s="144" t="e">
        <f>G84/$H$100</f>
        <v>#DIV/0!</v>
      </c>
      <c r="J84" s="126"/>
    </row>
    <row r="85" spans="2:16" s="135" customFormat="1" ht="19.95" customHeight="1" thickBot="1">
      <c r="B85" s="7">
        <f>B71+1</f>
        <v>8</v>
      </c>
      <c r="C85" s="8" t="s">
        <v>120</v>
      </c>
      <c r="D85" s="9"/>
      <c r="E85" s="9"/>
      <c r="F85" s="107"/>
      <c r="G85" s="9"/>
      <c r="H85" s="10">
        <f>SUM(G86:G86)</f>
        <v>0</v>
      </c>
      <c r="I85" s="110" t="e">
        <f>H85/$H$100</f>
        <v>#DIV/0!</v>
      </c>
    </row>
    <row r="86" spans="2:16" s="145" customFormat="1" ht="27" outlineLevel="1" thickBot="1">
      <c r="B86" s="137" t="s">
        <v>121</v>
      </c>
      <c r="C86" s="138" t="s">
        <v>122</v>
      </c>
      <c r="D86" s="139" t="s">
        <v>6</v>
      </c>
      <c r="E86" s="140">
        <v>1</v>
      </c>
      <c r="F86" s="141"/>
      <c r="G86" s="155">
        <f t="shared" ref="G86" si="23">E86*F86</f>
        <v>0</v>
      </c>
      <c r="H86" s="143"/>
      <c r="I86" s="144" t="e">
        <f>G86/$H$100</f>
        <v>#DIV/0!</v>
      </c>
    </row>
    <row r="87" spans="2:16" s="135" customFormat="1" ht="19.95" customHeight="1" thickBot="1">
      <c r="B87" s="7">
        <f>+B85+1</f>
        <v>9</v>
      </c>
      <c r="C87" s="8" t="s">
        <v>123</v>
      </c>
      <c r="D87" s="9"/>
      <c r="E87" s="9"/>
      <c r="F87" s="107"/>
      <c r="G87" s="9"/>
      <c r="H87" s="10">
        <f>SUM(G88:G91)</f>
        <v>0</v>
      </c>
      <c r="I87" s="110" t="e">
        <f>H87/$H$100</f>
        <v>#DIV/0!</v>
      </c>
      <c r="J87" s="126"/>
      <c r="K87" s="145"/>
    </row>
    <row r="88" spans="2:16" s="145" customFormat="1" outlineLevel="1">
      <c r="B88" s="156" t="s">
        <v>124</v>
      </c>
      <c r="C88" s="146" t="s">
        <v>125</v>
      </c>
      <c r="D88" s="147" t="s">
        <v>9</v>
      </c>
      <c r="E88" s="154">
        <v>1084.49</v>
      </c>
      <c r="F88" s="148"/>
      <c r="G88" s="142">
        <f t="shared" ref="G88:G91" si="24">E88*F88</f>
        <v>0</v>
      </c>
      <c r="H88" s="149"/>
      <c r="I88" s="150" t="e">
        <f>G88/$H$100</f>
        <v>#DIV/0!</v>
      </c>
      <c r="J88" s="126"/>
    </row>
    <row r="89" spans="2:16" s="145" customFormat="1" outlineLevel="1">
      <c r="B89" s="156" t="s">
        <v>126</v>
      </c>
      <c r="C89" s="146" t="s">
        <v>127</v>
      </c>
      <c r="D89" s="147" t="s">
        <v>9</v>
      </c>
      <c r="E89" s="154">
        <v>336.17</v>
      </c>
      <c r="F89" s="148"/>
      <c r="G89" s="142">
        <f t="shared" si="24"/>
        <v>0</v>
      </c>
      <c r="H89" s="149"/>
      <c r="I89" s="150" t="e">
        <f>G89/$H$100</f>
        <v>#DIV/0!</v>
      </c>
      <c r="J89" s="126"/>
    </row>
    <row r="90" spans="2:16" s="145" customFormat="1" outlineLevel="1">
      <c r="B90" s="156" t="s">
        <v>128</v>
      </c>
      <c r="C90" s="146" t="s">
        <v>129</v>
      </c>
      <c r="D90" s="147" t="s">
        <v>9</v>
      </c>
      <c r="E90" s="154">
        <f>+(12.47*4)+(10.09+10.48+20.05)+(52.92)+50.63+14.15+16.58</f>
        <v>224.78000000000003</v>
      </c>
      <c r="F90" s="148"/>
      <c r="G90" s="142">
        <f t="shared" si="24"/>
        <v>0</v>
      </c>
      <c r="H90" s="149"/>
      <c r="I90" s="150" t="e">
        <f>G90/$H$100</f>
        <v>#DIV/0!</v>
      </c>
      <c r="J90" s="126"/>
    </row>
    <row r="91" spans="2:16" s="145" customFormat="1" ht="13.8" outlineLevel="1" thickBot="1">
      <c r="B91" s="156" t="s">
        <v>130</v>
      </c>
      <c r="C91" s="146" t="s">
        <v>131</v>
      </c>
      <c r="D91" s="147" t="s">
        <v>9</v>
      </c>
      <c r="E91" s="154">
        <v>30</v>
      </c>
      <c r="F91" s="148"/>
      <c r="G91" s="142">
        <f t="shared" si="24"/>
        <v>0</v>
      </c>
      <c r="H91" s="149"/>
      <c r="I91" s="150" t="e">
        <f>G91/$H$100</f>
        <v>#DIV/0!</v>
      </c>
      <c r="J91" s="126"/>
    </row>
    <row r="92" spans="2:16" s="135" customFormat="1" ht="19.95" customHeight="1" thickBot="1">
      <c r="B92" s="7">
        <f>B87+1</f>
        <v>10</v>
      </c>
      <c r="C92" s="8" t="s">
        <v>132</v>
      </c>
      <c r="D92" s="9"/>
      <c r="E92" s="9"/>
      <c r="F92" s="107"/>
      <c r="G92" s="9"/>
      <c r="H92" s="10">
        <f>SUM(G93)</f>
        <v>0</v>
      </c>
      <c r="I92" s="110" t="e">
        <f>H92/$H$100</f>
        <v>#DIV/0!</v>
      </c>
      <c r="N92" s="218"/>
      <c r="O92" s="218"/>
      <c r="P92" s="218"/>
    </row>
    <row r="93" spans="2:16" s="145" customFormat="1" ht="13.8" outlineLevel="1" thickBot="1">
      <c r="B93" s="137" t="s">
        <v>133</v>
      </c>
      <c r="C93" s="138" t="s">
        <v>134</v>
      </c>
      <c r="D93" s="139" t="s">
        <v>9</v>
      </c>
      <c r="E93" s="140">
        <f>E65</f>
        <v>3.55</v>
      </c>
      <c r="F93" s="141"/>
      <c r="G93" s="155">
        <f>E93*F93</f>
        <v>0</v>
      </c>
      <c r="H93" s="143"/>
      <c r="I93" s="144" t="e">
        <f>G93/$H$100</f>
        <v>#DIV/0!</v>
      </c>
      <c r="J93" s="126"/>
      <c r="K93" s="218"/>
      <c r="L93" s="218"/>
      <c r="N93" s="135"/>
      <c r="O93" s="135"/>
      <c r="P93" s="135"/>
    </row>
    <row r="94" spans="2:16" s="135" customFormat="1" ht="19.95" customHeight="1" thickBot="1">
      <c r="B94" s="7">
        <f>+B92+1</f>
        <v>11</v>
      </c>
      <c r="C94" s="8" t="s">
        <v>135</v>
      </c>
      <c r="D94" s="9"/>
      <c r="E94" s="9"/>
      <c r="F94" s="107"/>
      <c r="G94" s="9"/>
      <c r="H94" s="10">
        <f>SUM(G95:G96)</f>
        <v>0</v>
      </c>
      <c r="I94" s="110" t="e">
        <f>H94/$H$100</f>
        <v>#DIV/0!</v>
      </c>
      <c r="N94" s="218"/>
      <c r="O94" s="218"/>
      <c r="P94" s="218"/>
    </row>
    <row r="95" spans="2:16" s="145" customFormat="1" outlineLevel="1">
      <c r="B95" s="156" t="s">
        <v>136</v>
      </c>
      <c r="C95" s="146" t="s">
        <v>137</v>
      </c>
      <c r="D95" s="147" t="s">
        <v>6</v>
      </c>
      <c r="E95" s="154">
        <v>2</v>
      </c>
      <c r="F95" s="148"/>
      <c r="G95" s="142">
        <f>E95*F95</f>
        <v>0</v>
      </c>
      <c r="H95" s="149"/>
      <c r="I95" s="150" t="e">
        <f>G95/$H$100</f>
        <v>#DIV/0!</v>
      </c>
      <c r="J95" s="126"/>
    </row>
    <row r="96" spans="2:16" s="145" customFormat="1" ht="13.8" outlineLevel="1" thickBot="1">
      <c r="B96" s="156" t="s">
        <v>221</v>
      </c>
      <c r="C96" s="146" t="s">
        <v>222</v>
      </c>
      <c r="D96" s="147" t="s">
        <v>6</v>
      </c>
      <c r="E96" s="154">
        <v>2</v>
      </c>
      <c r="F96" s="148"/>
      <c r="G96" s="142">
        <f>E96*F96</f>
        <v>0</v>
      </c>
      <c r="H96" s="149"/>
      <c r="I96" s="150" t="e">
        <f>G96/$H$100</f>
        <v>#DIV/0!</v>
      </c>
      <c r="J96" s="126"/>
    </row>
    <row r="97" spans="2:11" s="135" customFormat="1" ht="19.95" customHeight="1" thickBot="1">
      <c r="B97" s="7">
        <f>B94+1</f>
        <v>12</v>
      </c>
      <c r="C97" s="8" t="s">
        <v>138</v>
      </c>
      <c r="D97" s="9"/>
      <c r="E97" s="9"/>
      <c r="F97" s="107"/>
      <c r="G97" s="9"/>
      <c r="H97" s="10">
        <f>SUM(G98:G99)</f>
        <v>0</v>
      </c>
      <c r="I97" s="110" t="e">
        <f>H97/$H$100</f>
        <v>#DIV/0!</v>
      </c>
      <c r="J97" s="126"/>
      <c r="K97" s="145"/>
    </row>
    <row r="98" spans="2:11" s="145" customFormat="1" ht="12.6" customHeight="1" outlineLevel="1">
      <c r="B98" s="156" t="s">
        <v>139</v>
      </c>
      <c r="C98" s="146" t="s">
        <v>140</v>
      </c>
      <c r="D98" s="147" t="s">
        <v>4</v>
      </c>
      <c r="E98" s="154">
        <v>4</v>
      </c>
      <c r="F98" s="148"/>
      <c r="G98" s="142">
        <f>E98*F98</f>
        <v>0</v>
      </c>
      <c r="H98" s="149"/>
      <c r="I98" s="150" t="e">
        <f>G98/$H$100</f>
        <v>#DIV/0!</v>
      </c>
      <c r="J98" s="126"/>
    </row>
    <row r="99" spans="2:11" s="145" customFormat="1" ht="13.8" outlineLevel="1" thickBot="1">
      <c r="B99" s="156" t="s">
        <v>141</v>
      </c>
      <c r="C99" s="146" t="s">
        <v>142</v>
      </c>
      <c r="D99" s="147" t="s">
        <v>9</v>
      </c>
      <c r="E99" s="154">
        <v>100</v>
      </c>
      <c r="F99" s="148"/>
      <c r="G99" s="142">
        <f>E99*F99</f>
        <v>0</v>
      </c>
      <c r="H99" s="149"/>
      <c r="I99" s="150" t="e">
        <f>G99/$H$100</f>
        <v>#DIV/0!</v>
      </c>
      <c r="J99" s="126"/>
    </row>
    <row r="100" spans="2:11" s="135" customFormat="1" ht="17.25" customHeight="1" outlineLevel="1" collapsed="1" thickBot="1">
      <c r="B100" s="212" t="s">
        <v>143</v>
      </c>
      <c r="C100" s="213"/>
      <c r="D100" s="214"/>
      <c r="E100" s="214"/>
      <c r="F100" s="215"/>
      <c r="G100" s="216"/>
      <c r="H100" s="10">
        <f>SUM(G14:G100)</f>
        <v>0</v>
      </c>
      <c r="I100" s="110" t="e">
        <f>H100/$H$100</f>
        <v>#DIV/0!</v>
      </c>
      <c r="J100" s="126"/>
      <c r="K100" s="145"/>
    </row>
    <row r="101" spans="2:11" s="135" customFormat="1" ht="12.75" customHeight="1" outlineLevel="1" thickBot="1">
      <c r="B101" s="157"/>
      <c r="C101" s="158"/>
      <c r="D101" s="159"/>
      <c r="E101" s="159"/>
      <c r="F101" s="160"/>
      <c r="G101" s="160"/>
      <c r="H101" s="159"/>
      <c r="I101" s="161"/>
      <c r="J101" s="125"/>
    </row>
    <row r="102" spans="2:11" s="135" customFormat="1" ht="12.75" customHeight="1" outlineLevel="1" thickBot="1">
      <c r="B102" s="11" t="s">
        <v>144</v>
      </c>
      <c r="C102" s="12" t="s">
        <v>145</v>
      </c>
      <c r="D102" s="162"/>
      <c r="E102" s="162"/>
      <c r="F102" s="163"/>
      <c r="G102" s="164"/>
      <c r="H102" s="13">
        <f>+H100</f>
        <v>0</v>
      </c>
      <c r="I102" s="157"/>
      <c r="J102" s="125"/>
    </row>
    <row r="103" spans="2:11" s="135" customFormat="1" ht="12.75" customHeight="1" outlineLevel="1" thickBot="1">
      <c r="B103" s="11"/>
      <c r="C103" s="165" t="s">
        <v>146</v>
      </c>
      <c r="D103" s="14" t="s">
        <v>147</v>
      </c>
      <c r="E103" s="112"/>
      <c r="F103" s="166"/>
      <c r="G103" s="167"/>
      <c r="H103" s="15">
        <f>H102*E103%</f>
        <v>0</v>
      </c>
      <c r="I103" s="157"/>
      <c r="J103" s="125"/>
    </row>
    <row r="104" spans="2:11" s="135" customFormat="1" ht="12.75" customHeight="1" outlineLevel="1" thickBot="1">
      <c r="B104" s="16" t="s">
        <v>148</v>
      </c>
      <c r="C104" s="12" t="s">
        <v>149</v>
      </c>
      <c r="D104" s="162"/>
      <c r="E104" s="168"/>
      <c r="F104" s="163"/>
      <c r="G104" s="163"/>
      <c r="H104" s="13">
        <f>SUM(H102:H103)</f>
        <v>0</v>
      </c>
      <c r="I104" s="157"/>
      <c r="J104" s="125"/>
    </row>
    <row r="105" spans="2:11" s="135" customFormat="1" ht="12.75" customHeight="1" outlineLevel="1">
      <c r="B105" s="11"/>
      <c r="C105" s="169" t="s">
        <v>150</v>
      </c>
      <c r="D105" s="17" t="s">
        <v>147</v>
      </c>
      <c r="E105" s="113"/>
      <c r="F105" s="170"/>
      <c r="G105" s="171"/>
      <c r="H105" s="123">
        <f>H104*E105%</f>
        <v>0</v>
      </c>
      <c r="I105" s="157"/>
      <c r="J105" s="125"/>
    </row>
    <row r="106" spans="2:11" s="135" customFormat="1" ht="12.75" customHeight="1" outlineLevel="1" thickBot="1">
      <c r="B106" s="11"/>
      <c r="C106" s="172" t="s">
        <v>151</v>
      </c>
      <c r="D106" s="18" t="s">
        <v>147</v>
      </c>
      <c r="E106" s="114"/>
      <c r="F106" s="173"/>
      <c r="G106" s="174"/>
      <c r="H106" s="124">
        <f>H104*E106%</f>
        <v>0</v>
      </c>
      <c r="I106" s="157"/>
      <c r="J106" s="125"/>
    </row>
    <row r="107" spans="2:11" s="135" customFormat="1" ht="12.75" customHeight="1" outlineLevel="1" thickBot="1">
      <c r="B107" s="16" t="s">
        <v>152</v>
      </c>
      <c r="C107" s="19" t="s">
        <v>153</v>
      </c>
      <c r="D107" s="20"/>
      <c r="E107" s="115"/>
      <c r="F107" s="21"/>
      <c r="G107" s="175"/>
      <c r="H107" s="13">
        <f>SUM(H104:H106)</f>
        <v>0</v>
      </c>
      <c r="I107" s="157"/>
      <c r="J107" s="125"/>
    </row>
    <row r="108" spans="2:11" s="135" customFormat="1" ht="12.75" customHeight="1" outlineLevel="1" thickBot="1">
      <c r="B108" s="22"/>
      <c r="C108" s="165" t="s">
        <v>154</v>
      </c>
      <c r="D108" s="14" t="s">
        <v>147</v>
      </c>
      <c r="E108" s="112"/>
      <c r="F108" s="166"/>
      <c r="G108" s="166"/>
      <c r="H108" s="15">
        <f>H107*E108%</f>
        <v>0</v>
      </c>
      <c r="I108" s="176"/>
      <c r="J108" s="125"/>
    </row>
    <row r="109" spans="2:11" s="135" customFormat="1" ht="12.75" customHeight="1" outlineLevel="1" thickBot="1">
      <c r="B109" s="23" t="s">
        <v>155</v>
      </c>
      <c r="C109" s="19" t="s">
        <v>156</v>
      </c>
      <c r="D109" s="20"/>
      <c r="E109" s="20"/>
      <c r="F109" s="20"/>
      <c r="G109" s="24"/>
      <c r="H109" s="25">
        <f>SUM(H107+H108)</f>
        <v>0</v>
      </c>
      <c r="I109" s="176"/>
      <c r="J109" s="125"/>
    </row>
    <row r="110" spans="2:11" s="135" customFormat="1" ht="12.75" customHeight="1" outlineLevel="1" thickBot="1">
      <c r="B110" s="177"/>
      <c r="C110" s="26"/>
      <c r="D110" s="177"/>
      <c r="E110" s="177"/>
      <c r="F110" s="177"/>
      <c r="G110" s="177"/>
      <c r="H110" s="27"/>
      <c r="I110" s="176"/>
      <c r="J110" s="125"/>
    </row>
    <row r="111" spans="2:11" s="135" customFormat="1" ht="12.75" customHeight="1" outlineLevel="1" thickBot="1">
      <c r="B111" s="177"/>
      <c r="C111" s="12" t="s">
        <v>157</v>
      </c>
      <c r="D111" s="162"/>
      <c r="E111" s="162"/>
      <c r="F111" s="163"/>
      <c r="G111" s="164"/>
      <c r="H111" s="111" t="e">
        <f>H109/H102</f>
        <v>#DIV/0!</v>
      </c>
      <c r="I111" s="178"/>
      <c r="J111" s="125"/>
    </row>
    <row r="112" spans="2:11" s="135" customFormat="1" ht="13.8" outlineLevel="1" thickBot="1">
      <c r="B112" s="157"/>
      <c r="C112" s="179"/>
      <c r="D112" s="220"/>
      <c r="E112" s="220"/>
      <c r="F112" s="180"/>
      <c r="G112" s="180"/>
      <c r="H112" s="220"/>
      <c r="I112" s="161"/>
      <c r="J112" s="125"/>
    </row>
    <row r="113" spans="2:10" s="135" customFormat="1" ht="21" customHeight="1" outlineLevel="1" thickBot="1">
      <c r="B113" s="28" t="s">
        <v>158</v>
      </c>
      <c r="C113" s="181"/>
      <c r="D113" s="162"/>
      <c r="E113" s="162"/>
      <c r="F113" s="163"/>
      <c r="G113" s="164"/>
      <c r="H113" s="217" t="e">
        <f>H100*H111</f>
        <v>#DIV/0!</v>
      </c>
      <c r="I113" s="177"/>
      <c r="J113" s="125"/>
    </row>
    <row r="114" spans="2:10" s="135" customFormat="1" ht="13.8" outlineLevel="1" thickBot="1">
      <c r="B114" s="182"/>
      <c r="C114" s="183"/>
      <c r="D114" s="184"/>
      <c r="E114" s="184"/>
      <c r="F114" s="185"/>
      <c r="G114" s="185"/>
      <c r="H114" s="184"/>
      <c r="I114" s="161"/>
      <c r="J114" s="125"/>
    </row>
    <row r="115" spans="2:10" s="135" customFormat="1" outlineLevel="1">
      <c r="B115" s="241">
        <f>B97+1</f>
        <v>13</v>
      </c>
      <c r="C115" s="242" t="s">
        <v>159</v>
      </c>
      <c r="D115" s="243"/>
      <c r="E115" s="243"/>
      <c r="F115" s="244"/>
      <c r="G115" s="244"/>
      <c r="H115" s="245"/>
      <c r="I115" s="177"/>
      <c r="J115" s="125"/>
    </row>
    <row r="116" spans="2:10" s="145" customFormat="1" outlineLevel="1">
      <c r="B116" s="246" t="s">
        <v>160</v>
      </c>
      <c r="C116" s="235" t="s">
        <v>161</v>
      </c>
      <c r="D116" s="236" t="s">
        <v>4</v>
      </c>
      <c r="E116" s="237">
        <v>4</v>
      </c>
      <c r="F116" s="238"/>
      <c r="G116" s="239">
        <f>E116*F116</f>
        <v>0</v>
      </c>
      <c r="H116" s="240"/>
      <c r="I116" s="177"/>
      <c r="J116" s="126"/>
    </row>
    <row r="117" spans="2:10" s="145" customFormat="1" ht="13.8" outlineLevel="1" thickBot="1">
      <c r="B117" s="251" t="s">
        <v>162</v>
      </c>
      <c r="C117" s="138" t="s">
        <v>163</v>
      </c>
      <c r="D117" s="139" t="s">
        <v>4</v>
      </c>
      <c r="E117" s="140">
        <v>4</v>
      </c>
      <c r="F117" s="141"/>
      <c r="G117" s="155">
        <f t="shared" ref="G117" si="25">E117*F117</f>
        <v>0</v>
      </c>
      <c r="H117" s="143"/>
      <c r="I117" s="177"/>
      <c r="J117" s="126"/>
    </row>
    <row r="118" spans="2:10" s="135" customFormat="1" ht="13.8" outlineLevel="1" thickBot="1">
      <c r="B118" s="276" t="s">
        <v>164</v>
      </c>
      <c r="C118" s="277"/>
      <c r="D118" s="277"/>
      <c r="E118" s="277"/>
      <c r="F118" s="277"/>
      <c r="G118" s="278"/>
      <c r="H118" s="29">
        <f>SUM(G116:G117)</f>
        <v>0</v>
      </c>
      <c r="I118" s="157"/>
      <c r="J118" s="125"/>
    </row>
    <row r="119" spans="2:10" s="135" customFormat="1" ht="15" customHeight="1" outlineLevel="1" thickBot="1">
      <c r="B119" s="157"/>
      <c r="C119" s="186"/>
      <c r="D119" s="157"/>
      <c r="E119" s="157"/>
      <c r="F119" s="157"/>
      <c r="G119" s="157"/>
      <c r="H119" s="157"/>
      <c r="I119" s="177"/>
      <c r="J119" s="125"/>
    </row>
    <row r="120" spans="2:10" s="135" customFormat="1" ht="34.200000000000003" customHeight="1" outlineLevel="1" thickBot="1">
      <c r="B120" s="279" t="s">
        <v>165</v>
      </c>
      <c r="C120" s="280"/>
      <c r="D120" s="280"/>
      <c r="E120" s="280"/>
      <c r="F120" s="281"/>
      <c r="G120" s="282" t="e">
        <f>H118+H113</f>
        <v>#DIV/0!</v>
      </c>
      <c r="H120" s="283"/>
      <c r="I120" s="177"/>
      <c r="J120" s="125"/>
    </row>
    <row r="121" spans="2:10" s="135" customFormat="1" ht="13.8" outlineLevel="1" thickBot="1">
      <c r="B121" s="157"/>
      <c r="C121" s="186"/>
      <c r="D121" s="157"/>
      <c r="E121" s="157"/>
      <c r="F121" s="161"/>
      <c r="G121" s="161"/>
      <c r="H121" s="157"/>
      <c r="I121" s="161"/>
      <c r="J121" s="125"/>
    </row>
    <row r="122" spans="2:10" s="135" customFormat="1" ht="20.7" customHeight="1" outlineLevel="1" thickBot="1">
      <c r="B122" s="284" t="s">
        <v>166</v>
      </c>
      <c r="C122" s="285"/>
      <c r="D122" s="285"/>
      <c r="E122" s="285"/>
      <c r="F122" s="285"/>
      <c r="G122" s="285"/>
      <c r="H122" s="285"/>
      <c r="I122" s="286"/>
      <c r="J122" s="125"/>
    </row>
    <row r="123" spans="2:10" s="135" customFormat="1" ht="13.8" outlineLevel="1" thickBot="1">
      <c r="B123" s="187"/>
      <c r="C123" s="188"/>
      <c r="D123" s="187"/>
      <c r="E123" s="187"/>
      <c r="F123" s="189"/>
      <c r="G123" s="189"/>
      <c r="H123" s="187"/>
      <c r="I123" s="189"/>
      <c r="J123" s="125"/>
    </row>
    <row r="124" spans="2:10" s="135" customFormat="1" ht="36.6" customHeight="1" outlineLevel="1" thickBot="1">
      <c r="B124" s="30" t="s">
        <v>11</v>
      </c>
      <c r="C124" s="287" t="s">
        <v>12</v>
      </c>
      <c r="D124" s="288"/>
      <c r="E124" s="288"/>
      <c r="F124" s="288"/>
      <c r="G124" s="289"/>
      <c r="H124" s="31" t="s">
        <v>19</v>
      </c>
      <c r="I124" s="32" t="s">
        <v>167</v>
      </c>
      <c r="J124" s="125"/>
    </row>
    <row r="125" spans="2:10" s="135" customFormat="1" ht="13.8" thickBot="1">
      <c r="B125" s="290"/>
      <c r="C125" s="290"/>
      <c r="D125" s="290"/>
      <c r="E125" s="290"/>
      <c r="F125" s="290"/>
      <c r="G125" s="290"/>
      <c r="H125" s="290"/>
      <c r="I125" s="291"/>
      <c r="J125" s="125"/>
    </row>
    <row r="126" spans="2:10" s="135" customFormat="1">
      <c r="B126" s="190">
        <f>B14</f>
        <v>1</v>
      </c>
      <c r="C126" s="292" t="str">
        <f t="shared" ref="C126:C135" si="26">VLOOKUP(B126,$B$14:$I$100,2,0)</f>
        <v>TAREAS PRELIMINARES</v>
      </c>
      <c r="D126" s="293"/>
      <c r="E126" s="293"/>
      <c r="F126" s="293"/>
      <c r="G126" s="294"/>
      <c r="H126" s="191" t="e">
        <f>H14*$H$111</f>
        <v>#DIV/0!</v>
      </c>
      <c r="I126" s="192" t="e">
        <f t="shared" ref="I126:I137" si="27">H126/$G$120</f>
        <v>#DIV/0!</v>
      </c>
      <c r="J126" s="125"/>
    </row>
    <row r="127" spans="2:10" s="135" customFormat="1">
      <c r="B127" s="193">
        <f>B18</f>
        <v>2</v>
      </c>
      <c r="C127" s="255" t="str">
        <f t="shared" si="26"/>
        <v>DEMOLICIÓN Y RETIROS</v>
      </c>
      <c r="D127" s="256"/>
      <c r="E127" s="256"/>
      <c r="F127" s="256"/>
      <c r="G127" s="257"/>
      <c r="H127" s="194" t="e">
        <f>H18*$H$111</f>
        <v>#DIV/0!</v>
      </c>
      <c r="I127" s="195" t="e">
        <f t="shared" si="27"/>
        <v>#DIV/0!</v>
      </c>
      <c r="J127" s="125"/>
    </row>
    <row r="128" spans="2:10" s="135" customFormat="1">
      <c r="B128" s="193">
        <f>B42</f>
        <v>3</v>
      </c>
      <c r="C128" s="255" t="str">
        <f t="shared" si="26"/>
        <v>ALBAÑILERÍA Y AFINES</v>
      </c>
      <c r="D128" s="256"/>
      <c r="E128" s="256"/>
      <c r="F128" s="256"/>
      <c r="G128" s="257"/>
      <c r="H128" s="196" t="e">
        <f>H42*$H$111</f>
        <v>#DIV/0!</v>
      </c>
      <c r="I128" s="195" t="e">
        <f t="shared" si="27"/>
        <v>#DIV/0!</v>
      </c>
      <c r="J128" s="125"/>
    </row>
    <row r="129" spans="2:10" s="135" customFormat="1">
      <c r="B129" s="193">
        <f>B59</f>
        <v>4</v>
      </c>
      <c r="C129" s="255" t="str">
        <f t="shared" si="26"/>
        <v>CONSTRUCCIÓN EN SECO</v>
      </c>
      <c r="D129" s="256"/>
      <c r="E129" s="256"/>
      <c r="F129" s="256"/>
      <c r="G129" s="257"/>
      <c r="H129" s="194" t="e">
        <f>H59*$H$111</f>
        <v>#DIV/0!</v>
      </c>
      <c r="I129" s="195" t="e">
        <f t="shared" si="27"/>
        <v>#DIV/0!</v>
      </c>
      <c r="J129" s="125"/>
    </row>
    <row r="130" spans="2:10" s="135" customFormat="1">
      <c r="B130" s="193">
        <f>B62</f>
        <v>5</v>
      </c>
      <c r="C130" s="255" t="str">
        <f t="shared" si="26"/>
        <v>CARPINTERÍAS</v>
      </c>
      <c r="D130" s="256"/>
      <c r="E130" s="256"/>
      <c r="F130" s="256"/>
      <c r="G130" s="257"/>
      <c r="H130" s="194" t="e">
        <f>H62*$H$111</f>
        <v>#DIV/0!</v>
      </c>
      <c r="I130" s="195" t="e">
        <f t="shared" si="27"/>
        <v>#DIV/0!</v>
      </c>
      <c r="J130" s="125"/>
    </row>
    <row r="131" spans="2:10" s="135" customFormat="1">
      <c r="B131" s="193">
        <f>B66</f>
        <v>6</v>
      </c>
      <c r="C131" s="255" t="str">
        <f t="shared" si="26"/>
        <v>HERRERÍA/ZINGUERÍA</v>
      </c>
      <c r="D131" s="256"/>
      <c r="E131" s="256"/>
      <c r="F131" s="256"/>
      <c r="G131" s="257"/>
      <c r="H131" s="194" t="e">
        <f>H66*$H$111</f>
        <v>#DIV/0!</v>
      </c>
      <c r="I131" s="195" t="e">
        <f t="shared" si="27"/>
        <v>#DIV/0!</v>
      </c>
      <c r="J131" s="125"/>
    </row>
    <row r="132" spans="2:10" s="135" customFormat="1">
      <c r="B132" s="193">
        <f>B71</f>
        <v>7</v>
      </c>
      <c r="C132" s="255" t="str">
        <f t="shared" si="26"/>
        <v>INSTALACIÓN SANITARIA (CLOACAL Y PLUVIAL)</v>
      </c>
      <c r="D132" s="256"/>
      <c r="E132" s="256"/>
      <c r="F132" s="256"/>
      <c r="G132" s="257"/>
      <c r="H132" s="194" t="e">
        <f>H71*$H$111</f>
        <v>#DIV/0!</v>
      </c>
      <c r="I132" s="195" t="e">
        <f t="shared" si="27"/>
        <v>#DIV/0!</v>
      </c>
      <c r="J132" s="125"/>
    </row>
    <row r="133" spans="2:10" s="135" customFormat="1">
      <c r="B133" s="193">
        <f>B85</f>
        <v>8</v>
      </c>
      <c r="C133" s="255" t="str">
        <f t="shared" si="26"/>
        <v>INSTALACIÓN TERMOMECÁNICA</v>
      </c>
      <c r="D133" s="256"/>
      <c r="E133" s="256"/>
      <c r="F133" s="256"/>
      <c r="G133" s="257"/>
      <c r="H133" s="194" t="e">
        <f>H85*$H$111</f>
        <v>#DIV/0!</v>
      </c>
      <c r="I133" s="195" t="e">
        <f t="shared" si="27"/>
        <v>#DIV/0!</v>
      </c>
      <c r="J133" s="125"/>
    </row>
    <row r="134" spans="2:10" s="135" customFormat="1">
      <c r="B134" s="225">
        <f>B87</f>
        <v>9</v>
      </c>
      <c r="C134" s="226" t="str">
        <f t="shared" si="26"/>
        <v>PINTURAS</v>
      </c>
      <c r="D134" s="227"/>
      <c r="E134" s="227"/>
      <c r="F134" s="227"/>
      <c r="G134" s="228"/>
      <c r="H134" s="229" t="e">
        <f>H87*$H$111</f>
        <v>#DIV/0!</v>
      </c>
      <c r="I134" s="230" t="e">
        <f t="shared" si="27"/>
        <v>#DIV/0!</v>
      </c>
      <c r="J134" s="125"/>
    </row>
    <row r="135" spans="2:10" s="135" customFormat="1">
      <c r="B135" s="225">
        <f>B92</f>
        <v>10</v>
      </c>
      <c r="C135" s="226" t="str">
        <f t="shared" si="26"/>
        <v>CORTINAS</v>
      </c>
      <c r="D135" s="227"/>
      <c r="E135" s="227"/>
      <c r="F135" s="227"/>
      <c r="G135" s="228"/>
      <c r="H135" s="229" t="e">
        <f>H92*$H$111</f>
        <v>#DIV/0!</v>
      </c>
      <c r="I135" s="230" t="e">
        <f t="shared" ref="I135" si="28">H135/$G$120</f>
        <v>#DIV/0!</v>
      </c>
      <c r="J135" s="125"/>
    </row>
    <row r="136" spans="2:10" s="135" customFormat="1">
      <c r="B136" s="193">
        <f>B94</f>
        <v>11</v>
      </c>
      <c r="C136" s="255" t="str">
        <f>C94</f>
        <v>CARTELERÍA INSTITUCIONAL</v>
      </c>
      <c r="D136" s="256"/>
      <c r="E136" s="256"/>
      <c r="F136" s="256"/>
      <c r="G136" s="257"/>
      <c r="H136" s="194" t="e">
        <f>H94*$H$111</f>
        <v>#DIV/0!</v>
      </c>
      <c r="I136" s="195" t="e">
        <f t="shared" ref="I136" si="29">H136/$G$120</f>
        <v>#DIV/0!</v>
      </c>
      <c r="J136" s="125"/>
    </row>
    <row r="137" spans="2:10" s="135" customFormat="1" ht="13.8" thickBot="1">
      <c r="B137" s="197">
        <f>B97</f>
        <v>12</v>
      </c>
      <c r="C137" s="258" t="str">
        <f>VLOOKUP(B137,$B$14:$I$100,2,0)</f>
        <v>LIMPIEZA DE OBRA</v>
      </c>
      <c r="D137" s="259"/>
      <c r="E137" s="259"/>
      <c r="F137" s="259"/>
      <c r="G137" s="260"/>
      <c r="H137" s="198" t="e">
        <f>H97*$H$111</f>
        <v>#DIV/0!</v>
      </c>
      <c r="I137" s="199" t="e">
        <f t="shared" si="27"/>
        <v>#DIV/0!</v>
      </c>
      <c r="J137" s="125"/>
    </row>
    <row r="138" spans="2:10" s="135" customFormat="1" ht="13.8" thickBot="1">
      <c r="B138" s="200"/>
      <c r="C138" s="261" t="s">
        <v>168</v>
      </c>
      <c r="D138" s="262"/>
      <c r="E138" s="262"/>
      <c r="F138" s="262"/>
      <c r="G138" s="263"/>
      <c r="H138" s="119" t="e">
        <f>SUM(H126:H137)</f>
        <v>#DIV/0!</v>
      </c>
      <c r="I138" s="120" t="e">
        <f>SUM(I126:I137)</f>
        <v>#DIV/0!</v>
      </c>
      <c r="J138" s="125"/>
    </row>
    <row r="139" spans="2:10" s="135" customFormat="1" ht="13.8" thickBot="1">
      <c r="B139" s="157"/>
      <c r="C139" s="33"/>
      <c r="D139" s="34"/>
      <c r="E139" s="34"/>
      <c r="F139" s="35"/>
      <c r="G139" s="35"/>
      <c r="H139" s="108"/>
      <c r="I139" s="109"/>
      <c r="J139" s="125"/>
    </row>
    <row r="140" spans="2:10" s="135" customFormat="1" ht="13.8" thickBot="1">
      <c r="B140" s="201">
        <f>B115</f>
        <v>13</v>
      </c>
      <c r="C140" s="264" t="str">
        <f>VLOOKUP(B140,$B$14:$I$118,2,0)</f>
        <v>EQUIPO DE OBRA</v>
      </c>
      <c r="D140" s="265"/>
      <c r="E140" s="265"/>
      <c r="F140" s="265"/>
      <c r="G140" s="266"/>
      <c r="H140" s="134">
        <f>H118</f>
        <v>0</v>
      </c>
      <c r="I140" s="202" t="e">
        <f>H140/G120</f>
        <v>#DIV/0!</v>
      </c>
      <c r="J140" s="125"/>
    </row>
    <row r="141" spans="2:10" s="135" customFormat="1" ht="13.8" thickBot="1">
      <c r="B141" s="200"/>
      <c r="C141" s="261" t="s">
        <v>169</v>
      </c>
      <c r="D141" s="262"/>
      <c r="E141" s="262"/>
      <c r="F141" s="262"/>
      <c r="G141" s="263"/>
      <c r="H141" s="121" t="e">
        <f>H138+H140</f>
        <v>#DIV/0!</v>
      </c>
      <c r="I141" s="203" t="e">
        <f>I138+I140</f>
        <v>#DIV/0!</v>
      </c>
      <c r="J141" s="125"/>
    </row>
    <row r="142" spans="2:10" s="135" customFormat="1" ht="13.8" thickBot="1">
      <c r="B142" s="157"/>
      <c r="C142" s="204"/>
      <c r="D142" s="177"/>
      <c r="E142" s="177"/>
      <c r="F142" s="177"/>
      <c r="G142" s="205"/>
      <c r="H142" s="177"/>
      <c r="I142" s="177"/>
      <c r="J142" s="125"/>
    </row>
    <row r="143" spans="2:10" s="135" customFormat="1">
      <c r="B143" s="157"/>
      <c r="C143" s="267" t="s">
        <v>170</v>
      </c>
      <c r="D143" s="268"/>
      <c r="E143" s="269"/>
      <c r="F143" s="206" t="s">
        <v>9</v>
      </c>
      <c r="G143" s="36"/>
      <c r="H143" s="122"/>
      <c r="I143" s="177"/>
      <c r="J143" s="125"/>
    </row>
    <row r="144" spans="2:10" s="135" customFormat="1" ht="13.8" thickBot="1">
      <c r="B144" s="157"/>
      <c r="C144" s="252" t="s">
        <v>171</v>
      </c>
      <c r="D144" s="253"/>
      <c r="E144" s="254"/>
      <c r="F144" s="207" t="s">
        <v>172</v>
      </c>
      <c r="G144" s="133" t="e">
        <f>G120/G143</f>
        <v>#DIV/0!</v>
      </c>
      <c r="H144" s="208"/>
      <c r="I144" s="177"/>
      <c r="J144" s="125"/>
    </row>
    <row r="145" spans="2:10" s="135" customFormat="1">
      <c r="B145" s="157"/>
      <c r="C145" s="204"/>
      <c r="D145" s="177"/>
      <c r="E145" s="177"/>
      <c r="F145" s="209"/>
      <c r="H145" s="177"/>
      <c r="I145" s="349">
        <f ca="1">TODAY()</f>
        <v>45817</v>
      </c>
      <c r="J145" s="125"/>
    </row>
    <row r="146" spans="2:10" s="135" customFormat="1">
      <c r="B146" s="205"/>
      <c r="C146" s="145"/>
      <c r="D146" s="210"/>
      <c r="E146" s="205"/>
      <c r="F146" s="205"/>
      <c r="G146" s="205"/>
      <c r="H146" s="205"/>
      <c r="I146" s="210"/>
      <c r="J146" s="125"/>
    </row>
    <row r="147" spans="2:10" s="135" customFormat="1">
      <c r="B147" s="205"/>
      <c r="C147" s="145"/>
      <c r="D147" s="210"/>
      <c r="E147" s="205"/>
      <c r="F147" s="205"/>
      <c r="G147" s="205"/>
      <c r="H147" s="205"/>
      <c r="I147" s="210"/>
      <c r="J147" s="125"/>
    </row>
    <row r="148" spans="2:10" s="135" customFormat="1">
      <c r="B148" s="205"/>
      <c r="C148" s="145"/>
      <c r="D148" s="210"/>
      <c r="E148" s="205"/>
      <c r="F148" s="205"/>
      <c r="G148" s="205"/>
      <c r="H148" s="205"/>
      <c r="I148" s="210"/>
      <c r="J148" s="125"/>
    </row>
  </sheetData>
  <mergeCells count="36">
    <mergeCell ref="B6:I6"/>
    <mergeCell ref="B1:I1"/>
    <mergeCell ref="B3:I3"/>
    <mergeCell ref="B4:E4"/>
    <mergeCell ref="F4:I5"/>
    <mergeCell ref="B5:E5"/>
    <mergeCell ref="B7:E8"/>
    <mergeCell ref="F7:I8"/>
    <mergeCell ref="B9:I9"/>
    <mergeCell ref="B10:B11"/>
    <mergeCell ref="C10:C11"/>
    <mergeCell ref="D10:E10"/>
    <mergeCell ref="F10:I10"/>
    <mergeCell ref="C128:G128"/>
    <mergeCell ref="B12:I12"/>
    <mergeCell ref="F13:I13"/>
    <mergeCell ref="B118:G118"/>
    <mergeCell ref="B120:F120"/>
    <mergeCell ref="G120:H120"/>
    <mergeCell ref="B122:I122"/>
    <mergeCell ref="C124:G124"/>
    <mergeCell ref="B125:I125"/>
    <mergeCell ref="C126:G126"/>
    <mergeCell ref="C127:G127"/>
    <mergeCell ref="C144:E144"/>
    <mergeCell ref="C129:G129"/>
    <mergeCell ref="C130:G130"/>
    <mergeCell ref="C131:G131"/>
    <mergeCell ref="C132:G132"/>
    <mergeCell ref="C133:G133"/>
    <mergeCell ref="C137:G137"/>
    <mergeCell ref="C138:G138"/>
    <mergeCell ref="C140:G140"/>
    <mergeCell ref="C141:G141"/>
    <mergeCell ref="C143:E143"/>
    <mergeCell ref="C136:G136"/>
  </mergeCells>
  <phoneticPr fontId="45" type="noConversion"/>
  <dataValidations disablePrompts="1" count="2">
    <dataValidation type="list" allowBlank="1" showInputMessage="1" showErrorMessage="1" sqref="D15:D99">
      <formula1>$K$3:$K$8</formula1>
    </dataValidation>
    <dataValidation type="list" allowBlank="1" showInputMessage="1" showErrorMessage="1" sqref="D100:D101 D14 D1:D2 D4:D11 D112:D1048576">
      <formula1>#REF!</formula1>
    </dataValidation>
  </dataValidations>
  <pageMargins left="0.25" right="0.25" top="0.75" bottom="0.75" header="0.3" footer="0.3"/>
  <pageSetup paperSize="9" scale="62" fitToHeight="0" orientation="portrait" r:id="rId1"/>
  <rowBreaks count="2" manualBreakCount="2">
    <brk id="70" max="8" man="1"/>
    <brk id="12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K35"/>
  <sheetViews>
    <sheetView topLeftCell="A7" workbookViewId="0">
      <selection activeCell="F25" sqref="F25"/>
    </sheetView>
  </sheetViews>
  <sheetFormatPr baseColWidth="10" defaultColWidth="9.109375" defaultRowHeight="13.2"/>
  <cols>
    <col min="3" max="3" width="14.109375" customWidth="1"/>
    <col min="4" max="4" width="13.88671875" bestFit="1" customWidth="1"/>
    <col min="5" max="5" width="11.6640625" customWidth="1"/>
    <col min="6" max="6" width="11" customWidth="1"/>
    <col min="7" max="7" width="12.44140625" customWidth="1"/>
    <col min="8" max="8" width="11.6640625" customWidth="1"/>
    <col min="9" max="9" width="13.44140625" customWidth="1"/>
  </cols>
  <sheetData>
    <row r="1" spans="2:11" ht="13.8" thickBot="1"/>
    <row r="2" spans="2:11" ht="13.8" thickBot="1">
      <c r="B2" s="98" t="s">
        <v>173</v>
      </c>
      <c r="C2" s="97"/>
      <c r="D2" s="97"/>
      <c r="E2" s="97"/>
      <c r="F2" s="97"/>
      <c r="G2" s="97"/>
      <c r="H2" s="97"/>
      <c r="I2" s="97"/>
      <c r="J2" s="97"/>
      <c r="K2" s="96"/>
    </row>
    <row r="3" spans="2:11" ht="13.8" thickBot="1">
      <c r="B3" s="94"/>
      <c r="C3" s="93" t="s">
        <v>174</v>
      </c>
      <c r="D3" s="92"/>
      <c r="E3" s="102"/>
      <c r="F3" s="102"/>
      <c r="G3" s="102"/>
      <c r="H3" s="102"/>
      <c r="I3" s="325" t="s">
        <v>175</v>
      </c>
      <c r="J3" s="327"/>
      <c r="K3" s="105"/>
    </row>
    <row r="4" spans="2:11" ht="13.8" thickBot="1">
      <c r="B4" s="94"/>
      <c r="C4" s="93" t="s">
        <v>176</v>
      </c>
      <c r="D4" s="92"/>
      <c r="E4" s="102"/>
      <c r="F4" s="102"/>
      <c r="G4" s="102"/>
      <c r="H4" s="102"/>
      <c r="I4" s="326"/>
      <c r="J4" s="328"/>
      <c r="K4" s="105"/>
    </row>
    <row r="5" spans="2:11" ht="13.8" thickBot="1">
      <c r="B5" s="94"/>
      <c r="C5" s="102"/>
      <c r="D5" s="102"/>
      <c r="E5" s="102"/>
      <c r="F5" s="102"/>
      <c r="G5" s="102"/>
      <c r="H5" s="102"/>
      <c r="I5" s="102"/>
      <c r="J5" s="102"/>
      <c r="K5" s="105"/>
    </row>
    <row r="6" spans="2:11" ht="24.6" thickBot="1">
      <c r="B6" s="91"/>
      <c r="C6" s="104" t="s">
        <v>177</v>
      </c>
      <c r="D6" s="90" t="s">
        <v>178</v>
      </c>
      <c r="E6" s="103" t="s">
        <v>179</v>
      </c>
      <c r="F6" s="90" t="s">
        <v>180</v>
      </c>
      <c r="G6" s="103" t="s">
        <v>181</v>
      </c>
      <c r="H6" s="90" t="s">
        <v>182</v>
      </c>
      <c r="I6" s="89" t="s">
        <v>183</v>
      </c>
      <c r="J6" s="89" t="s">
        <v>184</v>
      </c>
      <c r="K6" s="38"/>
    </row>
    <row r="7" spans="2:11" ht="13.8" thickBot="1">
      <c r="B7" s="94"/>
      <c r="C7" s="102"/>
      <c r="D7" s="102"/>
      <c r="E7" s="102"/>
      <c r="F7" s="102"/>
      <c r="G7" s="88"/>
      <c r="H7" s="102"/>
      <c r="I7" s="102"/>
      <c r="J7" s="102"/>
      <c r="K7" s="105"/>
    </row>
    <row r="8" spans="2:11" ht="13.8" thickBot="1">
      <c r="B8" s="94"/>
      <c r="C8" s="87" t="s">
        <v>144</v>
      </c>
      <c r="D8" s="86" t="s">
        <v>185</v>
      </c>
      <c r="E8" s="69"/>
      <c r="F8" s="83" t="s">
        <v>186</v>
      </c>
      <c r="G8" s="83" t="s">
        <v>186</v>
      </c>
      <c r="H8" s="83" t="s">
        <v>187</v>
      </c>
      <c r="I8" s="85" t="s">
        <v>188</v>
      </c>
      <c r="J8" s="71"/>
      <c r="K8" s="105"/>
    </row>
    <row r="9" spans="2:11" ht="13.8" thickBot="1">
      <c r="B9" s="94"/>
      <c r="C9" s="102"/>
      <c r="D9" s="100"/>
      <c r="E9" s="102"/>
      <c r="F9" s="102"/>
      <c r="G9" s="102"/>
      <c r="H9" s="102"/>
      <c r="I9" s="102"/>
      <c r="J9" s="102"/>
      <c r="K9" s="105"/>
    </row>
    <row r="10" spans="2:11">
      <c r="B10" s="94"/>
      <c r="C10" s="99"/>
      <c r="D10" s="95"/>
      <c r="E10" s="84"/>
      <c r="F10" s="84"/>
      <c r="G10" s="84"/>
      <c r="H10" s="84"/>
      <c r="I10" s="82"/>
      <c r="J10" s="102"/>
      <c r="K10" s="105"/>
    </row>
    <row r="11" spans="2:11">
      <c r="B11" s="94"/>
      <c r="C11" s="80"/>
      <c r="D11" s="79"/>
      <c r="E11" s="78"/>
      <c r="F11" s="78"/>
      <c r="G11" s="78"/>
      <c r="H11" s="78"/>
      <c r="I11" s="76"/>
      <c r="J11" s="102"/>
      <c r="K11" s="105"/>
    </row>
    <row r="12" spans="2:11">
      <c r="B12" s="94"/>
      <c r="C12" s="80"/>
      <c r="D12" s="79"/>
      <c r="E12" s="78"/>
      <c r="F12" s="78"/>
      <c r="G12" s="78"/>
      <c r="H12" s="78"/>
      <c r="I12" s="76"/>
      <c r="J12" s="102"/>
      <c r="K12" s="105"/>
    </row>
    <row r="13" spans="2:11" ht="13.8" thickBot="1">
      <c r="B13" s="94"/>
      <c r="C13" s="74"/>
      <c r="D13" s="72"/>
      <c r="E13" s="101"/>
      <c r="F13" s="101"/>
      <c r="G13" s="101"/>
      <c r="H13" s="101"/>
      <c r="I13" s="67"/>
      <c r="J13" s="102"/>
      <c r="K13" s="105"/>
    </row>
    <row r="14" spans="2:11" ht="13.8" thickBot="1">
      <c r="B14" s="94"/>
      <c r="C14" s="102"/>
      <c r="D14" s="100"/>
      <c r="E14" s="102"/>
      <c r="F14" s="102"/>
      <c r="G14" s="88"/>
      <c r="H14" s="102"/>
      <c r="I14" s="102"/>
      <c r="J14" s="102"/>
      <c r="K14" s="105"/>
    </row>
    <row r="15" spans="2:11" ht="13.8" thickBot="1">
      <c r="B15" s="94"/>
      <c r="C15" s="87" t="s">
        <v>148</v>
      </c>
      <c r="D15" s="70" t="s">
        <v>189</v>
      </c>
      <c r="E15" s="68"/>
      <c r="F15" s="83" t="s">
        <v>190</v>
      </c>
      <c r="G15" s="83" t="s">
        <v>191</v>
      </c>
      <c r="H15" s="83" t="s">
        <v>192</v>
      </c>
      <c r="I15" s="85" t="s">
        <v>188</v>
      </c>
      <c r="J15" s="66"/>
      <c r="K15" s="105"/>
    </row>
    <row r="16" spans="2:11" ht="13.8" thickBot="1">
      <c r="B16" s="94"/>
      <c r="C16" s="102"/>
      <c r="D16" s="102"/>
      <c r="E16" s="102"/>
      <c r="F16" s="102"/>
      <c r="G16" s="102"/>
      <c r="H16" s="102"/>
      <c r="I16" s="102"/>
      <c r="J16" s="102"/>
      <c r="K16" s="105"/>
    </row>
    <row r="17" spans="2:11">
      <c r="B17" s="94"/>
      <c r="C17" s="99"/>
      <c r="D17" s="65"/>
      <c r="E17" s="65"/>
      <c r="F17" s="84"/>
      <c r="G17" s="84"/>
      <c r="H17" s="84"/>
      <c r="I17" s="82"/>
      <c r="J17" s="102"/>
      <c r="K17" s="105"/>
    </row>
    <row r="18" spans="2:11">
      <c r="B18" s="94"/>
      <c r="C18" s="80"/>
      <c r="D18" s="78"/>
      <c r="E18" s="78"/>
      <c r="F18" s="78"/>
      <c r="G18" s="78"/>
      <c r="H18" s="78"/>
      <c r="I18" s="76"/>
      <c r="J18" s="102"/>
      <c r="K18" s="105"/>
    </row>
    <row r="19" spans="2:11">
      <c r="B19" s="94"/>
      <c r="C19" s="80"/>
      <c r="D19" s="78"/>
      <c r="E19" s="78"/>
      <c r="F19" s="78"/>
      <c r="G19" s="78"/>
      <c r="H19" s="78"/>
      <c r="I19" s="76"/>
      <c r="J19" s="102"/>
      <c r="K19" s="105"/>
    </row>
    <row r="20" spans="2:11" ht="13.8" thickBot="1">
      <c r="B20" s="94"/>
      <c r="C20" s="74"/>
      <c r="D20" s="101"/>
      <c r="E20" s="101"/>
      <c r="F20" s="101"/>
      <c r="G20" s="101"/>
      <c r="H20" s="101"/>
      <c r="I20" s="67"/>
      <c r="J20" s="102"/>
      <c r="K20" s="105"/>
    </row>
    <row r="21" spans="2:11" ht="13.8" thickBot="1">
      <c r="B21" s="94"/>
      <c r="C21" s="102"/>
      <c r="D21" s="102"/>
      <c r="E21" s="102"/>
      <c r="F21" s="102"/>
      <c r="G21" s="102"/>
      <c r="H21" s="102"/>
      <c r="I21" s="102"/>
      <c r="J21" s="102"/>
      <c r="K21" s="105"/>
    </row>
    <row r="22" spans="2:11" ht="13.8" thickBot="1">
      <c r="B22" s="94"/>
      <c r="C22" s="87" t="s">
        <v>155</v>
      </c>
      <c r="D22" s="70" t="s">
        <v>193</v>
      </c>
      <c r="E22" s="68"/>
      <c r="F22" s="83" t="s">
        <v>194</v>
      </c>
      <c r="G22" s="83" t="s">
        <v>195</v>
      </c>
      <c r="H22" s="83" t="s">
        <v>196</v>
      </c>
      <c r="I22" s="85" t="s">
        <v>188</v>
      </c>
      <c r="J22" s="66"/>
      <c r="K22" s="105"/>
    </row>
    <row r="23" spans="2:11" ht="13.8" thickBot="1">
      <c r="B23" s="94"/>
      <c r="C23" s="102"/>
      <c r="D23" s="102"/>
      <c r="E23" s="102"/>
      <c r="F23" s="102"/>
      <c r="G23" s="102"/>
      <c r="H23" s="102"/>
      <c r="I23" s="102"/>
      <c r="J23" s="102"/>
      <c r="K23" s="105"/>
    </row>
    <row r="24" spans="2:11">
      <c r="B24" s="94"/>
      <c r="C24" s="99"/>
      <c r="D24" s="84"/>
      <c r="E24" s="84"/>
      <c r="F24" s="84"/>
      <c r="G24" s="84"/>
      <c r="H24" s="84"/>
      <c r="I24" s="82"/>
      <c r="J24" s="102"/>
      <c r="K24" s="105"/>
    </row>
    <row r="25" spans="2:11">
      <c r="B25" s="94"/>
      <c r="C25" s="80"/>
      <c r="D25" s="78"/>
      <c r="E25" s="78"/>
      <c r="F25" s="78"/>
      <c r="G25" s="78"/>
      <c r="H25" s="78"/>
      <c r="I25" s="76"/>
      <c r="J25" s="102"/>
      <c r="K25" s="105"/>
    </row>
    <row r="26" spans="2:11">
      <c r="B26" s="94"/>
      <c r="C26" s="80"/>
      <c r="D26" s="78"/>
      <c r="E26" s="78"/>
      <c r="F26" s="78">
        <f>11790*$K$11</f>
        <v>0</v>
      </c>
      <c r="G26" s="78"/>
      <c r="H26" s="78"/>
      <c r="I26" s="76"/>
      <c r="J26" s="102"/>
      <c r="K26" s="105"/>
    </row>
    <row r="27" spans="2:11" ht="13.8" thickBot="1">
      <c r="B27" s="94"/>
      <c r="C27" s="74"/>
      <c r="D27" s="101"/>
      <c r="E27" s="101"/>
      <c r="F27" s="101"/>
      <c r="G27" s="101"/>
      <c r="H27" s="101"/>
      <c r="I27" s="67"/>
      <c r="J27" s="102"/>
      <c r="K27" s="105"/>
    </row>
    <row r="28" spans="2:11">
      <c r="B28" s="94"/>
      <c r="C28" s="102"/>
      <c r="D28" s="102"/>
      <c r="E28" s="102"/>
      <c r="F28" s="102"/>
      <c r="G28" s="102"/>
      <c r="H28" s="102"/>
      <c r="I28" s="102"/>
      <c r="J28" s="102"/>
      <c r="K28" s="105"/>
    </row>
    <row r="29" spans="2:11" ht="13.8" thickBot="1">
      <c r="B29" s="94"/>
      <c r="C29" s="102"/>
      <c r="D29" s="102"/>
      <c r="E29" s="102"/>
      <c r="F29" s="102"/>
      <c r="G29" s="102"/>
      <c r="H29" s="102"/>
      <c r="I29" s="102"/>
      <c r="J29" s="102"/>
      <c r="K29" s="105"/>
    </row>
    <row r="30" spans="2:11" ht="13.8" thickBot="1">
      <c r="B30" s="94"/>
      <c r="C30" s="102"/>
      <c r="D30" s="102"/>
      <c r="E30" s="102"/>
      <c r="F30" s="102"/>
      <c r="G30" s="102"/>
      <c r="H30" s="329" t="s">
        <v>197</v>
      </c>
      <c r="I30" s="330"/>
      <c r="J30" s="81"/>
      <c r="K30" s="105"/>
    </row>
    <row r="31" spans="2:11" ht="13.8" thickBot="1">
      <c r="B31" s="94"/>
      <c r="C31" s="102"/>
      <c r="D31" s="102"/>
      <c r="E31" s="102"/>
      <c r="F31" s="102"/>
      <c r="G31" s="102"/>
      <c r="H31" s="102"/>
      <c r="I31" s="102"/>
      <c r="J31" s="102"/>
      <c r="K31" s="105"/>
    </row>
    <row r="32" spans="2:11" ht="13.8" thickBot="1">
      <c r="B32" s="94"/>
      <c r="C32" s="102"/>
      <c r="D32" s="102"/>
      <c r="E32" s="102"/>
      <c r="F32" s="102"/>
      <c r="G32" s="102"/>
      <c r="H32" s="331" t="s">
        <v>198</v>
      </c>
      <c r="I32" s="332"/>
      <c r="J32" s="71"/>
      <c r="K32" s="105"/>
    </row>
    <row r="33" spans="2:11" ht="13.8" thickBot="1">
      <c r="B33" s="94"/>
      <c r="C33" s="102"/>
      <c r="D33" s="102"/>
      <c r="E33" s="102"/>
      <c r="F33" s="102">
        <f>F26</f>
        <v>0</v>
      </c>
      <c r="G33" s="102"/>
      <c r="H33" s="102"/>
      <c r="I33" s="102"/>
      <c r="J33" s="102"/>
      <c r="K33" s="105"/>
    </row>
    <row r="34" spans="2:11" ht="13.8" thickBot="1">
      <c r="B34" s="94"/>
      <c r="C34" s="102"/>
      <c r="D34" s="102"/>
      <c r="E34" s="102"/>
      <c r="F34" s="102"/>
      <c r="G34" s="102"/>
      <c r="H34" s="329" t="s">
        <v>199</v>
      </c>
      <c r="I34" s="330"/>
      <c r="J34" s="81"/>
      <c r="K34" s="105"/>
    </row>
    <row r="35" spans="2:11" ht="13.8" thickBot="1">
      <c r="B35" s="77"/>
      <c r="C35" s="75"/>
      <c r="D35" s="75"/>
      <c r="E35" s="75"/>
      <c r="F35" s="75"/>
      <c r="G35" s="75"/>
      <c r="H35" s="75"/>
      <c r="I35" s="75"/>
      <c r="J35" s="75"/>
      <c r="K35" s="73"/>
    </row>
  </sheetData>
  <mergeCells count="5">
    <mergeCell ref="I3:I4"/>
    <mergeCell ref="J3:J4"/>
    <mergeCell ref="H30:I30"/>
    <mergeCell ref="H32:I32"/>
    <mergeCell ref="H34:I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J15"/>
  <sheetViews>
    <sheetView workbookViewId="0">
      <selection activeCell="C18" sqref="C18"/>
    </sheetView>
  </sheetViews>
  <sheetFormatPr baseColWidth="10" defaultColWidth="9.109375" defaultRowHeight="13.2"/>
  <cols>
    <col min="4" max="4" width="16.6640625" customWidth="1"/>
    <col min="9" max="9" width="14.88671875" customWidth="1"/>
  </cols>
  <sheetData>
    <row r="1" spans="2:10" ht="13.8" thickBot="1"/>
    <row r="2" spans="2:10" ht="13.8" thickBot="1">
      <c r="B2" s="64"/>
      <c r="C2" s="63"/>
      <c r="D2" s="61"/>
      <c r="E2" s="61"/>
      <c r="F2" s="61"/>
      <c r="G2" s="61"/>
      <c r="H2" s="61"/>
      <c r="I2" s="61"/>
      <c r="J2" s="59"/>
    </row>
    <row r="3" spans="2:10" ht="16.2" thickBot="1">
      <c r="B3" s="57"/>
      <c r="C3" s="339" t="s">
        <v>200</v>
      </c>
      <c r="D3" s="340"/>
      <c r="E3" s="340"/>
      <c r="F3" s="340"/>
      <c r="G3" s="340"/>
      <c r="H3" s="340"/>
      <c r="I3" s="340"/>
      <c r="J3" s="62"/>
    </row>
    <row r="4" spans="2:10" ht="13.8" thickBot="1">
      <c r="B4" s="60"/>
      <c r="C4" s="63"/>
      <c r="D4" s="61"/>
      <c r="E4" s="61"/>
      <c r="F4" s="61"/>
      <c r="G4" s="61"/>
      <c r="H4" s="61"/>
      <c r="I4" s="61"/>
      <c r="J4" s="58"/>
    </row>
    <row r="5" spans="2:10" ht="13.8" thickBot="1">
      <c r="B5" s="60"/>
      <c r="C5" s="56" t="s">
        <v>144</v>
      </c>
      <c r="D5" s="333" t="s">
        <v>197</v>
      </c>
      <c r="E5" s="334"/>
      <c r="F5" s="334"/>
      <c r="G5" s="334"/>
      <c r="H5" s="335"/>
      <c r="I5" s="54">
        <v>1</v>
      </c>
      <c r="J5" s="58"/>
    </row>
    <row r="6" spans="2:10" ht="27" thickBot="1">
      <c r="B6" s="60"/>
      <c r="C6" s="53" t="s">
        <v>201</v>
      </c>
      <c r="D6" s="51" t="s">
        <v>146</v>
      </c>
      <c r="E6" s="49" t="s">
        <v>147</v>
      </c>
      <c r="F6" s="55" t="s">
        <v>202</v>
      </c>
      <c r="G6" s="341"/>
      <c r="H6" s="342"/>
      <c r="I6" s="52" t="s">
        <v>203</v>
      </c>
      <c r="J6" s="58"/>
    </row>
    <row r="7" spans="2:10" ht="13.8" thickBot="1">
      <c r="B7" s="60"/>
      <c r="C7" s="56" t="s">
        <v>148</v>
      </c>
      <c r="D7" s="333" t="s">
        <v>149</v>
      </c>
      <c r="E7" s="334"/>
      <c r="F7" s="334"/>
      <c r="G7" s="334"/>
      <c r="H7" s="335"/>
      <c r="I7" s="50" t="s">
        <v>204</v>
      </c>
      <c r="J7" s="58"/>
    </row>
    <row r="8" spans="2:10" ht="26.4">
      <c r="B8" s="60"/>
      <c r="C8" s="53" t="s">
        <v>205</v>
      </c>
      <c r="D8" s="48" t="s">
        <v>150</v>
      </c>
      <c r="E8" s="49" t="s">
        <v>147</v>
      </c>
      <c r="F8" s="55" t="s">
        <v>206</v>
      </c>
      <c r="G8" s="341"/>
      <c r="H8" s="342"/>
      <c r="I8" s="52" t="s">
        <v>207</v>
      </c>
      <c r="J8" s="58"/>
    </row>
    <row r="9" spans="2:10" ht="13.8" thickBot="1">
      <c r="B9" s="60"/>
      <c r="C9" s="53" t="s">
        <v>208</v>
      </c>
      <c r="D9" s="51" t="s">
        <v>151</v>
      </c>
      <c r="E9" s="47" t="s">
        <v>147</v>
      </c>
      <c r="F9" s="46" t="s">
        <v>209</v>
      </c>
      <c r="G9" s="336"/>
      <c r="H9" s="336"/>
      <c r="I9" s="52" t="s">
        <v>210</v>
      </c>
      <c r="J9" s="58"/>
    </row>
    <row r="10" spans="2:10" ht="13.8" thickBot="1">
      <c r="B10" s="60"/>
      <c r="C10" s="56" t="s">
        <v>152</v>
      </c>
      <c r="D10" s="333" t="s">
        <v>153</v>
      </c>
      <c r="E10" s="334"/>
      <c r="F10" s="334"/>
      <c r="G10" s="334"/>
      <c r="H10" s="335"/>
      <c r="I10" s="50" t="s">
        <v>211</v>
      </c>
      <c r="J10" s="58"/>
    </row>
    <row r="11" spans="2:10" ht="40.200000000000003" thickBot="1">
      <c r="B11" s="60"/>
      <c r="C11" s="53" t="s">
        <v>212</v>
      </c>
      <c r="D11" s="51" t="s">
        <v>154</v>
      </c>
      <c r="E11" s="47" t="s">
        <v>147</v>
      </c>
      <c r="F11" s="46" t="s">
        <v>213</v>
      </c>
      <c r="G11" s="336"/>
      <c r="H11" s="336"/>
      <c r="I11" s="52" t="s">
        <v>214</v>
      </c>
      <c r="J11" s="58"/>
    </row>
    <row r="12" spans="2:10" ht="13.8" thickBot="1">
      <c r="B12" s="60"/>
      <c r="C12" s="56" t="s">
        <v>155</v>
      </c>
      <c r="D12" s="333" t="s">
        <v>215</v>
      </c>
      <c r="E12" s="334"/>
      <c r="F12" s="334"/>
      <c r="G12" s="334"/>
      <c r="H12" s="335"/>
      <c r="I12" s="50" t="s">
        <v>216</v>
      </c>
      <c r="J12" s="58"/>
    </row>
    <row r="13" spans="2:10" ht="13.8" thickBot="1">
      <c r="B13" s="60"/>
      <c r="C13" s="47"/>
      <c r="D13" s="44"/>
      <c r="E13" s="42"/>
      <c r="F13" s="42"/>
      <c r="G13" s="42"/>
      <c r="H13" s="42"/>
      <c r="I13" s="40"/>
      <c r="J13" s="58"/>
    </row>
    <row r="14" spans="2:10" ht="13.8" thickBot="1">
      <c r="B14" s="60"/>
      <c r="C14" s="333" t="s">
        <v>157</v>
      </c>
      <c r="D14" s="337"/>
      <c r="E14" s="337"/>
      <c r="F14" s="337"/>
      <c r="G14" s="337"/>
      <c r="H14" s="338"/>
      <c r="I14" s="45" t="s">
        <v>217</v>
      </c>
      <c r="J14" s="58"/>
    </row>
    <row r="15" spans="2:10" ht="13.8" thickBot="1">
      <c r="B15" s="43"/>
      <c r="C15" s="41"/>
      <c r="D15" s="39"/>
      <c r="E15" s="39"/>
      <c r="F15" s="39"/>
      <c r="G15" s="39"/>
      <c r="H15" s="39"/>
      <c r="I15" s="39"/>
      <c r="J15" s="106"/>
    </row>
  </sheetData>
  <mergeCells count="10">
    <mergeCell ref="D10:H10"/>
    <mergeCell ref="G11:H11"/>
    <mergeCell ref="D12:H12"/>
    <mergeCell ref="C14:H14"/>
    <mergeCell ref="C3:I3"/>
    <mergeCell ref="D5:H5"/>
    <mergeCell ref="G6:H6"/>
    <mergeCell ref="D7:H7"/>
    <mergeCell ref="G8:H8"/>
    <mergeCell ref="G9:H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1"/>
  <sheetViews>
    <sheetView workbookViewId="0">
      <selection activeCell="F2" sqref="F2"/>
    </sheetView>
  </sheetViews>
  <sheetFormatPr baseColWidth="10" defaultColWidth="8.6640625" defaultRowHeight="35.25" customHeight="1"/>
  <cols>
    <col min="3" max="3" width="84.33203125" style="127" customWidth="1"/>
  </cols>
  <sheetData>
    <row r="1" spans="2:6" ht="35.25" customHeight="1">
      <c r="D1" t="s">
        <v>218</v>
      </c>
      <c r="E1" t="s">
        <v>219</v>
      </c>
      <c r="F1" t="s">
        <v>220</v>
      </c>
    </row>
    <row r="2" spans="2:6" ht="141" customHeight="1"/>
    <row r="3" spans="2:6" ht="35.25" customHeight="1">
      <c r="B3" s="128">
        <v>1</v>
      </c>
      <c r="C3" s="129" t="e">
        <f>#REF!</f>
        <v>#REF!</v>
      </c>
    </row>
    <row r="4" spans="2:6" ht="35.25" customHeight="1">
      <c r="B4" t="e">
        <f>#REF!</f>
        <v>#REF!</v>
      </c>
      <c r="C4" s="127" t="e">
        <f>#REF!</f>
        <v>#REF!</v>
      </c>
    </row>
    <row r="5" spans="2:6" ht="35.25" customHeight="1">
      <c r="B5" t="e">
        <f>#REF!</f>
        <v>#REF!</v>
      </c>
      <c r="C5" s="127" t="e">
        <f>#REF!</f>
        <v>#REF!</v>
      </c>
    </row>
    <row r="6" spans="2:6" ht="35.25" customHeight="1">
      <c r="B6" s="128" t="e">
        <f>#REF!</f>
        <v>#REF!</v>
      </c>
      <c r="C6" s="129" t="e">
        <f>#REF!</f>
        <v>#REF!</v>
      </c>
    </row>
    <row r="7" spans="2:6" ht="35.25" customHeight="1">
      <c r="B7" t="e">
        <f>#REF!</f>
        <v>#REF!</v>
      </c>
      <c r="C7" s="127" t="e">
        <f>#REF!</f>
        <v>#REF!</v>
      </c>
    </row>
    <row r="8" spans="2:6" ht="35.25" customHeight="1">
      <c r="B8" t="e">
        <f>#REF!</f>
        <v>#REF!</v>
      </c>
      <c r="C8" s="127" t="e">
        <f>#REF!</f>
        <v>#REF!</v>
      </c>
    </row>
    <row r="9" spans="2:6" ht="35.25" customHeight="1">
      <c r="B9" t="e">
        <f>#REF!</f>
        <v>#REF!</v>
      </c>
      <c r="C9" s="127" t="e">
        <f>#REF!</f>
        <v>#REF!</v>
      </c>
    </row>
    <row r="10" spans="2:6" ht="35.25" customHeight="1">
      <c r="B10" t="e">
        <f>#REF!</f>
        <v>#REF!</v>
      </c>
      <c r="C10" s="127" t="e">
        <f>#REF!</f>
        <v>#REF!</v>
      </c>
    </row>
    <row r="11" spans="2:6" ht="35.25" customHeight="1">
      <c r="B11" t="e">
        <f>#REF!</f>
        <v>#REF!</v>
      </c>
      <c r="C11" s="127" t="e">
        <f>#REF!</f>
        <v>#REF!</v>
      </c>
    </row>
    <row r="12" spans="2:6" ht="35.25" customHeight="1">
      <c r="B12" t="e">
        <f>#REF!</f>
        <v>#REF!</v>
      </c>
      <c r="C12" s="127" t="e">
        <f>#REF!</f>
        <v>#REF!</v>
      </c>
    </row>
    <row r="13" spans="2:6" ht="35.25" customHeight="1">
      <c r="B13" t="e">
        <f>#REF!</f>
        <v>#REF!</v>
      </c>
      <c r="C13" s="127" t="e">
        <f>#REF!</f>
        <v>#REF!</v>
      </c>
    </row>
    <row r="14" spans="2:6" ht="35.25" customHeight="1">
      <c r="B14" t="e">
        <f>#REF!</f>
        <v>#REF!</v>
      </c>
      <c r="C14" s="127" t="e">
        <f>#REF!</f>
        <v>#REF!</v>
      </c>
    </row>
    <row r="15" spans="2:6" ht="35.25" customHeight="1">
      <c r="B15" t="e">
        <f>#REF!</f>
        <v>#REF!</v>
      </c>
      <c r="C15" s="127" t="e">
        <f>#REF!</f>
        <v>#REF!</v>
      </c>
    </row>
    <row r="16" spans="2:6" ht="35.25" customHeight="1">
      <c r="B16" t="e">
        <f>#REF!</f>
        <v>#REF!</v>
      </c>
      <c r="C16" s="127" t="e">
        <f>#REF!</f>
        <v>#REF!</v>
      </c>
    </row>
    <row r="17" spans="2:3" ht="35.25" customHeight="1">
      <c r="B17" s="128" t="e">
        <f>#REF!</f>
        <v>#REF!</v>
      </c>
      <c r="C17" s="129" t="e">
        <f>#REF!</f>
        <v>#REF!</v>
      </c>
    </row>
    <row r="18" spans="2:3" s="130" customFormat="1" ht="35.25" customHeight="1">
      <c r="B18" s="130" t="e">
        <f>#REF!</f>
        <v>#REF!</v>
      </c>
      <c r="C18" s="131" t="e">
        <f>#REF!</f>
        <v>#REF!</v>
      </c>
    </row>
    <row r="19" spans="2:3" ht="35.25" customHeight="1">
      <c r="B19" t="e">
        <f>#REF!</f>
        <v>#REF!</v>
      </c>
      <c r="C19" s="127" t="e">
        <f>#REF!</f>
        <v>#REF!</v>
      </c>
    </row>
    <row r="20" spans="2:3" s="130" customFormat="1" ht="35.25" customHeight="1">
      <c r="B20" s="130" t="e">
        <f>#REF!</f>
        <v>#REF!</v>
      </c>
      <c r="C20" s="131" t="e">
        <f>#REF!</f>
        <v>#REF!</v>
      </c>
    </row>
    <row r="21" spans="2:3" ht="35.25" customHeight="1">
      <c r="B21" t="e">
        <f>#REF!</f>
        <v>#REF!</v>
      </c>
      <c r="C21" s="127" t="e">
        <f>#REF!</f>
        <v>#REF!</v>
      </c>
    </row>
    <row r="22" spans="2:3" s="130" customFormat="1" ht="35.25" customHeight="1">
      <c r="B22" s="130" t="e">
        <f>#REF!</f>
        <v>#REF!</v>
      </c>
      <c r="C22" s="131" t="e">
        <f>#REF!</f>
        <v>#REF!</v>
      </c>
    </row>
    <row r="23" spans="2:3" ht="35.25" customHeight="1">
      <c r="B23" t="e">
        <f>#REF!</f>
        <v>#REF!</v>
      </c>
      <c r="C23" s="127" t="e">
        <f>#REF!</f>
        <v>#REF!</v>
      </c>
    </row>
    <row r="24" spans="2:3" ht="35.25" customHeight="1">
      <c r="B24" t="e">
        <f>#REF!</f>
        <v>#REF!</v>
      </c>
      <c r="C24" s="127" t="e">
        <f>#REF!</f>
        <v>#REF!</v>
      </c>
    </row>
    <row r="25" spans="2:3" ht="35.25" customHeight="1">
      <c r="B25" t="e">
        <f>#REF!</f>
        <v>#REF!</v>
      </c>
      <c r="C25" s="127" t="e">
        <f>#REF!</f>
        <v>#REF!</v>
      </c>
    </row>
    <row r="26" spans="2:3" ht="35.25" customHeight="1">
      <c r="B26" t="e">
        <f>#REF!</f>
        <v>#REF!</v>
      </c>
      <c r="C26" s="127" t="e">
        <f>#REF!</f>
        <v>#REF!</v>
      </c>
    </row>
    <row r="27" spans="2:3" ht="35.25" customHeight="1">
      <c r="B27" s="128" t="e">
        <f>#REF!</f>
        <v>#REF!</v>
      </c>
      <c r="C27" s="129" t="e">
        <f>#REF!</f>
        <v>#REF!</v>
      </c>
    </row>
    <row r="28" spans="2:3" s="130" customFormat="1" ht="35.25" customHeight="1">
      <c r="B28" s="130" t="e">
        <f>#REF!</f>
        <v>#REF!</v>
      </c>
      <c r="C28" s="131" t="e">
        <f>#REF!</f>
        <v>#REF!</v>
      </c>
    </row>
    <row r="29" spans="2:3" ht="35.25" customHeight="1">
      <c r="B29" t="e">
        <f>#REF!</f>
        <v>#REF!</v>
      </c>
      <c r="C29" s="127" t="e">
        <f>#REF!</f>
        <v>#REF!</v>
      </c>
    </row>
    <row r="30" spans="2:3" ht="35.25" customHeight="1">
      <c r="B30" s="128" t="e">
        <f>#REF!</f>
        <v>#REF!</v>
      </c>
      <c r="C30" s="129" t="e">
        <f>#REF!</f>
        <v>#REF!</v>
      </c>
    </row>
    <row r="31" spans="2:3" s="130" customFormat="1" ht="35.25" customHeight="1">
      <c r="B31" s="130" t="e">
        <f>#REF!</f>
        <v>#REF!</v>
      </c>
      <c r="C31" s="131" t="e">
        <f>#REF!</f>
        <v>#REF!</v>
      </c>
    </row>
    <row r="32" spans="2:3" ht="35.25" customHeight="1">
      <c r="B32" t="e">
        <f>#REF!</f>
        <v>#REF!</v>
      </c>
      <c r="C32" s="127" t="e">
        <f>#REF!</f>
        <v>#REF!</v>
      </c>
    </row>
    <row r="33" spans="2:3" s="130" customFormat="1" ht="35.25" customHeight="1">
      <c r="B33" s="130" t="e">
        <f>#REF!</f>
        <v>#REF!</v>
      </c>
      <c r="C33" s="131" t="e">
        <f>#REF!</f>
        <v>#REF!</v>
      </c>
    </row>
    <row r="34" spans="2:3" ht="35.25" customHeight="1">
      <c r="B34" t="e">
        <f>#REF!</f>
        <v>#REF!</v>
      </c>
      <c r="C34" s="127" t="e">
        <f>#REF!</f>
        <v>#REF!</v>
      </c>
    </row>
    <row r="35" spans="2:3" ht="35.25" customHeight="1">
      <c r="B35" t="e">
        <f>#REF!</f>
        <v>#REF!</v>
      </c>
      <c r="C35" s="127" t="e">
        <f>#REF!</f>
        <v>#REF!</v>
      </c>
    </row>
    <row r="36" spans="2:3" ht="35.25" customHeight="1">
      <c r="B36" t="e">
        <f>#REF!</f>
        <v>#REF!</v>
      </c>
      <c r="C36" s="127" t="e">
        <f>#REF!</f>
        <v>#REF!</v>
      </c>
    </row>
    <row r="37" spans="2:3" ht="35.25" customHeight="1">
      <c r="B37" t="e">
        <f>#REF!</f>
        <v>#REF!</v>
      </c>
      <c r="C37" s="127" t="e">
        <f>#REF!</f>
        <v>#REF!</v>
      </c>
    </row>
    <row r="38" spans="2:3" ht="35.25" customHeight="1">
      <c r="B38" t="e">
        <f>#REF!</f>
        <v>#REF!</v>
      </c>
      <c r="C38" s="127" t="e">
        <f>#REF!</f>
        <v>#REF!</v>
      </c>
    </row>
    <row r="39" spans="2:3" s="130" customFormat="1" ht="35.25" customHeight="1">
      <c r="B39" s="130" t="e">
        <f>#REF!</f>
        <v>#REF!</v>
      </c>
      <c r="C39" s="131" t="e">
        <f>#REF!</f>
        <v>#REF!</v>
      </c>
    </row>
    <row r="40" spans="2:3" ht="35.25" customHeight="1">
      <c r="B40" t="e">
        <f>#REF!</f>
        <v>#REF!</v>
      </c>
      <c r="C40" s="127" t="e">
        <f>#REF!</f>
        <v>#REF!</v>
      </c>
    </row>
    <row r="41" spans="2:3" ht="35.25" customHeight="1">
      <c r="B41" t="e">
        <f>#REF!</f>
        <v>#REF!</v>
      </c>
      <c r="C41" s="127" t="e">
        <f>#REF!</f>
        <v>#REF!</v>
      </c>
    </row>
    <row r="42" spans="2:3" ht="35.25" customHeight="1">
      <c r="B42" t="e">
        <f>#REF!</f>
        <v>#REF!</v>
      </c>
      <c r="C42" s="127" t="e">
        <f>#REF!</f>
        <v>#REF!</v>
      </c>
    </row>
    <row r="43" spans="2:3" ht="35.25" customHeight="1">
      <c r="B43" t="e">
        <f>#REF!</f>
        <v>#REF!</v>
      </c>
      <c r="C43" s="127" t="e">
        <f>#REF!</f>
        <v>#REF!</v>
      </c>
    </row>
    <row r="44" spans="2:3" ht="35.25" customHeight="1">
      <c r="B44" t="e">
        <f>#REF!</f>
        <v>#REF!</v>
      </c>
      <c r="C44" s="127" t="e">
        <f>#REF!</f>
        <v>#REF!</v>
      </c>
    </row>
    <row r="45" spans="2:3" ht="35.25" customHeight="1">
      <c r="B45" t="e">
        <f>#REF!</f>
        <v>#REF!</v>
      </c>
      <c r="C45" s="127" t="e">
        <f>#REF!</f>
        <v>#REF!</v>
      </c>
    </row>
    <row r="46" spans="2:3" ht="35.25" customHeight="1">
      <c r="B46" s="128" t="e">
        <f>#REF!</f>
        <v>#REF!</v>
      </c>
      <c r="C46" s="129" t="e">
        <f>#REF!</f>
        <v>#REF!</v>
      </c>
    </row>
    <row r="47" spans="2:3" ht="35.25" customHeight="1">
      <c r="B47" t="e">
        <f>#REF!</f>
        <v>#REF!</v>
      </c>
      <c r="C47" s="127" t="e">
        <f>#REF!</f>
        <v>#REF!</v>
      </c>
    </row>
    <row r="48" spans="2:3" ht="35.25" customHeight="1">
      <c r="B48" s="128" t="e">
        <f>#REF!</f>
        <v>#REF!</v>
      </c>
      <c r="C48" s="129" t="e">
        <f>#REF!</f>
        <v>#REF!</v>
      </c>
    </row>
    <row r="49" spans="2:3" s="130" customFormat="1" ht="35.25" customHeight="1">
      <c r="B49" s="130" t="e">
        <f>#REF!</f>
        <v>#REF!</v>
      </c>
      <c r="C49" s="131" t="e">
        <f>#REF!</f>
        <v>#REF!</v>
      </c>
    </row>
    <row r="50" spans="2:3" ht="35.25" customHeight="1">
      <c r="B50" t="e">
        <f>#REF!</f>
        <v>#REF!</v>
      </c>
      <c r="C50" s="127" t="e">
        <f>#REF!</f>
        <v>#REF!</v>
      </c>
    </row>
    <row r="51" spans="2:3" ht="35.25" customHeight="1">
      <c r="B51" t="e">
        <f>#REF!</f>
        <v>#REF!</v>
      </c>
      <c r="C51" s="127" t="e">
        <f>#REF!</f>
        <v>#REF!</v>
      </c>
    </row>
    <row r="52" spans="2:3" ht="35.25" customHeight="1">
      <c r="B52" s="128" t="e">
        <f>#REF!</f>
        <v>#REF!</v>
      </c>
      <c r="C52" s="129" t="e">
        <f>#REF!</f>
        <v>#REF!</v>
      </c>
    </row>
    <row r="53" spans="2:3" ht="35.25" customHeight="1">
      <c r="B53" t="e">
        <f>#REF!</f>
        <v>#REF!</v>
      </c>
      <c r="C53" s="127" t="e">
        <f>#REF!</f>
        <v>#REF!</v>
      </c>
    </row>
    <row r="54" spans="2:3" ht="35.25" customHeight="1">
      <c r="B54" t="e">
        <f>#REF!</f>
        <v>#REF!</v>
      </c>
      <c r="C54" s="127" t="e">
        <f>#REF!</f>
        <v>#REF!</v>
      </c>
    </row>
    <row r="55" spans="2:3" ht="35.25" customHeight="1">
      <c r="B55" t="e">
        <f>#REF!</f>
        <v>#REF!</v>
      </c>
      <c r="C55" s="127" t="e">
        <f>#REF!</f>
        <v>#REF!</v>
      </c>
    </row>
    <row r="56" spans="2:3" ht="35.25" customHeight="1">
      <c r="B56" s="128" t="e">
        <f>#REF!</f>
        <v>#REF!</v>
      </c>
      <c r="C56" s="129" t="e">
        <f>#REF!</f>
        <v>#REF!</v>
      </c>
    </row>
    <row r="57" spans="2:3" ht="35.25" customHeight="1">
      <c r="B57" t="e">
        <f>#REF!</f>
        <v>#REF!</v>
      </c>
      <c r="C57" s="127" t="e">
        <f>#REF!</f>
        <v>#REF!</v>
      </c>
    </row>
    <row r="58" spans="2:3" ht="35.25" customHeight="1">
      <c r="B58" t="e">
        <f>#REF!</f>
        <v>#REF!</v>
      </c>
      <c r="C58" s="127" t="e">
        <f>#REF!</f>
        <v>#REF!</v>
      </c>
    </row>
    <row r="59" spans="2:3" ht="35.25" customHeight="1">
      <c r="B59" s="128" t="e">
        <f>#REF!</f>
        <v>#REF!</v>
      </c>
      <c r="C59" s="129" t="e">
        <f>#REF!</f>
        <v>#REF!</v>
      </c>
    </row>
    <row r="60" spans="2:3" ht="35.25" customHeight="1">
      <c r="B60" t="e">
        <f>#REF!</f>
        <v>#REF!</v>
      </c>
      <c r="C60" s="127" t="e">
        <f>#REF!</f>
        <v>#REF!</v>
      </c>
    </row>
    <row r="61" spans="2:3" ht="35.25" customHeight="1">
      <c r="B61" t="e">
        <f>#REF!</f>
        <v>#REF!</v>
      </c>
      <c r="C61" s="127" t="e">
        <f>#REF!</f>
        <v>#REF!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Accesoa xmlns="137c9cce-9ef2-4a42-a242-3e81733e947f">
      <UserInfo>
        <DisplayName/>
        <AccountId xsi:nil="true"/>
        <AccountType/>
      </UserInfo>
    </Accesoa>
    <lcf76f155ced4ddcb4097134ff3c332f xmlns="137c9cce-9ef2-4a42-a242-3e81733e947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6D07E0-7720-4AFF-89EE-FD7F998956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1022D4-9B55-4D34-AD72-CD97FB6A82EA}">
  <ds:schemaRefs>
    <ds:schemaRef ds:uri="http://schemas.microsoft.com/office/2006/metadata/properties"/>
    <ds:schemaRef ds:uri="http://schemas.microsoft.com/office/infopath/2007/PartnerControls"/>
    <ds:schemaRef ds:uri="157a9d7a-e467-4ae7-8c23-8bf455f05f84"/>
    <ds:schemaRef ds:uri="1661fe32-1506-4992-a420-36663d3cabb9"/>
    <ds:schemaRef ds:uri="137c9cce-9ef2-4a42-a242-3e81733e947f"/>
  </ds:schemaRefs>
</ds:datastoreItem>
</file>

<file path=customXml/itemProps3.xml><?xml version="1.0" encoding="utf-8"?>
<ds:datastoreItem xmlns:ds="http://schemas.openxmlformats.org/officeDocument/2006/customXml" ds:itemID="{9C1115B1-0678-4659-A35B-DF36059CE0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COM y PRES</vt:lpstr>
      <vt:lpstr>Analisis de precios</vt:lpstr>
      <vt:lpstr>CR</vt:lpstr>
      <vt:lpstr>Desglose</vt:lpstr>
      <vt:lpstr>'COM y PRES'!Área_de_impresión</vt:lpstr>
      <vt:lpstr>'COM y PRES'!Títulos_a_imprimir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dpi</dc:creator>
  <cp:keywords/>
  <dc:description/>
  <cp:lastModifiedBy>Maria Emilia Drews</cp:lastModifiedBy>
  <cp:revision/>
  <dcterms:created xsi:type="dcterms:W3CDTF">2002-04-03T17:03:22Z</dcterms:created>
  <dcterms:modified xsi:type="dcterms:W3CDTF">2025-06-09T14:27:41Z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