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olon\EANA S.E\Departamento de Mantenimiento - Documentos\01.RELEVAMIENTOS, PROYECTOS Y ASESORIAS\CORDOBA_PISOS\04. ANEXO 1C - CYP\"/>
    </mc:Choice>
  </mc:AlternateContent>
  <bookViews>
    <workbookView xWindow="0" yWindow="0" windowWidth="11700" windowHeight="6780" tabRatio="610"/>
  </bookViews>
  <sheets>
    <sheet name="CYP" sheetId="16" r:id="rId1"/>
    <sheet name="ANALISIS DE PRECIOS" sheetId="18" r:id="rId2"/>
    <sheet name="CR" sheetId="19" r:id="rId3"/>
    <sheet name="Hoja1" sheetId="17" state="hidden" r:id="rId4"/>
  </sheets>
  <definedNames>
    <definedName name="_xlnm.Print_Area" localSheetId="2">CR!$B$1:$J$14</definedName>
    <definedName name="_xlnm.Print_Area" localSheetId="0">CYP!$B$2:$K$150</definedName>
    <definedName name="_xlnm.Print_Titles" localSheetId="0">CYP!$2:$9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6" l="1"/>
  <c r="J12" i="16"/>
  <c r="J13" i="16"/>
  <c r="J14" i="16"/>
  <c r="J15" i="16"/>
  <c r="J17" i="16"/>
  <c r="J18" i="16"/>
  <c r="J19" i="16"/>
  <c r="J20" i="16"/>
  <c r="J21" i="16"/>
  <c r="J22" i="16"/>
  <c r="J23" i="16"/>
  <c r="J24" i="16"/>
  <c r="J25" i="16"/>
  <c r="J27" i="16"/>
  <c r="J28" i="16"/>
  <c r="J30" i="16"/>
  <c r="J32" i="16"/>
  <c r="J33" i="16"/>
  <c r="J34" i="16"/>
  <c r="J35" i="16"/>
  <c r="J37" i="16"/>
  <c r="J38" i="16"/>
  <c r="J39" i="16"/>
  <c r="J41" i="16"/>
  <c r="J43" i="16"/>
  <c r="J44" i="16"/>
  <c r="J46" i="16"/>
  <c r="J47" i="16"/>
  <c r="J48" i="16"/>
  <c r="J49" i="16"/>
  <c r="J50" i="16"/>
  <c r="J51" i="16"/>
  <c r="J53" i="16"/>
  <c r="J55" i="16"/>
  <c r="J56" i="16"/>
  <c r="J57" i="16"/>
  <c r="J58" i="16"/>
  <c r="J60" i="16"/>
  <c r="J61" i="16"/>
  <c r="J62" i="16"/>
  <c r="J63" i="16"/>
  <c r="J65" i="16"/>
  <c r="J66" i="16"/>
  <c r="J67" i="16"/>
  <c r="J69" i="16"/>
  <c r="J70" i="16"/>
  <c r="J72" i="16"/>
  <c r="J73" i="16"/>
  <c r="J74" i="16"/>
  <c r="J76" i="16"/>
  <c r="J77" i="16"/>
  <c r="J79" i="16"/>
  <c r="J80" i="16"/>
  <c r="J81" i="16"/>
  <c r="J82" i="16"/>
  <c r="J84" i="16"/>
  <c r="J85" i="16"/>
  <c r="J86" i="16"/>
  <c r="J87" i="16"/>
  <c r="J89" i="16"/>
  <c r="J90" i="16"/>
  <c r="J91" i="16"/>
  <c r="J92" i="16"/>
  <c r="J94" i="16"/>
  <c r="J95" i="16"/>
  <c r="J97" i="16"/>
  <c r="J98" i="16"/>
  <c r="J99" i="16"/>
  <c r="J100" i="16"/>
  <c r="J101" i="16"/>
  <c r="J102" i="16"/>
  <c r="J103" i="16"/>
  <c r="J104" i="16"/>
  <c r="J105" i="16"/>
  <c r="J106" i="16"/>
  <c r="J107" i="16"/>
  <c r="J109" i="16"/>
  <c r="I120" i="16"/>
  <c r="F12" i="16"/>
  <c r="F107" i="16" l="1"/>
  <c r="I147" i="16" s="1"/>
  <c r="D141" i="16" l="1"/>
  <c r="H34" i="16" l="1"/>
  <c r="H97" i="16"/>
  <c r="H73" i="16"/>
  <c r="H72" i="16"/>
  <c r="H57" i="16"/>
  <c r="H56" i="16"/>
  <c r="H55" i="16"/>
  <c r="H43" i="16"/>
  <c r="C35" i="16"/>
  <c r="C44" i="16" s="1"/>
  <c r="H33" i="16"/>
  <c r="H32" i="16"/>
  <c r="H70" i="16" l="1"/>
  <c r="H69" i="16"/>
  <c r="H67" i="16"/>
  <c r="H66" i="16"/>
  <c r="H65" i="16"/>
  <c r="I63" i="16" l="1"/>
  <c r="H81" i="16"/>
  <c r="H80" i="16"/>
  <c r="H79" i="16"/>
  <c r="H62" i="16" l="1"/>
  <c r="H25" i="16"/>
  <c r="H39" i="16" l="1"/>
  <c r="H22" i="16"/>
  <c r="H104" i="16" l="1"/>
  <c r="H103" i="16"/>
  <c r="H102" i="16"/>
  <c r="H46" i="16" l="1"/>
  <c r="H47" i="16"/>
  <c r="H48" i="16"/>
  <c r="H51" i="16"/>
  <c r="H37" i="16"/>
  <c r="H91" i="16" l="1"/>
  <c r="H94" i="16" l="1"/>
  <c r="H95" i="16"/>
  <c r="H82" i="16"/>
  <c r="H84" i="16"/>
  <c r="H85" i="16"/>
  <c r="H86" i="16"/>
  <c r="H87" i="16"/>
  <c r="H89" i="16"/>
  <c r="H90" i="16"/>
  <c r="I77" i="16" l="1"/>
  <c r="I92" i="16"/>
  <c r="H53" i="16"/>
  <c r="H101" i="16" l="1"/>
  <c r="H100" i="16" l="1"/>
  <c r="H99" i="16"/>
  <c r="I98" i="16" s="1"/>
  <c r="H61" i="16" l="1"/>
  <c r="H49" i="16"/>
  <c r="H60" i="16"/>
  <c r="H76" i="16"/>
  <c r="I74" i="16" s="1"/>
  <c r="H41" i="16"/>
  <c r="H24" i="16"/>
  <c r="H23" i="16"/>
  <c r="H20" i="16"/>
  <c r="H28" i="16"/>
  <c r="H30" i="16"/>
  <c r="H18" i="16"/>
  <c r="H13" i="16"/>
  <c r="I58" i="16" l="1"/>
  <c r="H21" i="16"/>
  <c r="C15" i="16" l="1"/>
  <c r="D144" i="16"/>
  <c r="C131" i="16"/>
  <c r="D131" i="16" s="1"/>
  <c r="C132" i="16" l="1"/>
  <c r="D132" i="16" s="1"/>
  <c r="C133" i="16" l="1"/>
  <c r="D133" i="16" s="1"/>
  <c r="H27" i="16"/>
  <c r="D137" i="16" l="1"/>
  <c r="D140" i="16"/>
  <c r="D138" i="16"/>
  <c r="D139" i="16"/>
  <c r="D136" i="16"/>
  <c r="D135" i="16"/>
  <c r="D134" i="16"/>
  <c r="H106" i="16"/>
  <c r="H12" i="16" l="1"/>
  <c r="C144" i="16" l="1"/>
  <c r="H50" i="16"/>
  <c r="I44" i="16" s="1"/>
  <c r="H14" i="16" l="1"/>
  <c r="I11" i="16" l="1"/>
  <c r="H38" i="16"/>
  <c r="I35" i="16" s="1"/>
  <c r="H17" i="16" l="1"/>
  <c r="H19" i="16" l="1"/>
  <c r="I15" i="16" s="1"/>
  <c r="H126" i="16" l="1"/>
  <c r="H107" i="16" l="1"/>
  <c r="I109" i="16" s="1"/>
  <c r="I105" i="16" l="1"/>
  <c r="H125" i="16"/>
  <c r="I124" i="16" l="1"/>
  <c r="I144" i="16" s="1"/>
  <c r="I111" i="16" l="1"/>
  <c r="I112" i="16" l="1"/>
  <c r="I113" i="16" l="1"/>
  <c r="I115" i="16" l="1"/>
  <c r="I114" i="16"/>
  <c r="I116" i="16" l="1"/>
  <c r="I117" i="16" s="1"/>
  <c r="I118" i="16" s="1"/>
  <c r="I134" i="16" l="1"/>
  <c r="I135" i="16"/>
  <c r="I138" i="16"/>
  <c r="I136" i="16"/>
  <c r="I137" i="16"/>
  <c r="I140" i="16"/>
  <c r="I139" i="16"/>
  <c r="I141" i="16"/>
  <c r="I122" i="16"/>
  <c r="I128" i="16" s="1"/>
  <c r="J144" i="16" s="1"/>
  <c r="I133" i="16"/>
  <c r="I132" i="16"/>
  <c r="I131" i="16"/>
  <c r="J131" i="16" l="1"/>
  <c r="J142" i="16" s="1"/>
  <c r="J145" i="16" s="1"/>
  <c r="J132" i="16"/>
  <c r="J133" i="16"/>
  <c r="J141" i="16"/>
  <c r="J139" i="16"/>
  <c r="J140" i="16"/>
  <c r="J137" i="16"/>
  <c r="J136" i="16"/>
  <c r="J138" i="16"/>
  <c r="J135" i="16"/>
  <c r="J134" i="16"/>
  <c r="I148" i="16"/>
  <c r="I142" i="16"/>
  <c r="I145" i="16" s="1"/>
</calcChain>
</file>

<file path=xl/sharedStrings.xml><?xml version="1.0" encoding="utf-8"?>
<sst xmlns="http://schemas.openxmlformats.org/spreadsheetml/2006/main" count="373" uniqueCount="244">
  <si>
    <t>ITEM</t>
  </si>
  <si>
    <t>DESCRIPCION</t>
  </si>
  <si>
    <t>Unid.</t>
  </si>
  <si>
    <t>Cant.</t>
  </si>
  <si>
    <t>Costo Unitario</t>
  </si>
  <si>
    <t>Subtotal</t>
  </si>
  <si>
    <t>Total</t>
  </si>
  <si>
    <t>%  incidencia</t>
  </si>
  <si>
    <t>TAREAS PRELIMINARES</t>
  </si>
  <si>
    <t>1.1</t>
  </si>
  <si>
    <t>Replanteo de Obra.</t>
  </si>
  <si>
    <t>m2</t>
  </si>
  <si>
    <t>1.2</t>
  </si>
  <si>
    <t>Limpieza, protección y cerramientos provisorios.</t>
  </si>
  <si>
    <t>gl</t>
  </si>
  <si>
    <t>1.3</t>
  </si>
  <si>
    <t>Obrador y baños quimicos.</t>
  </si>
  <si>
    <t>DEMOLICIONES Y RETIROS</t>
  </si>
  <si>
    <t>2.1</t>
  </si>
  <si>
    <t>EDIFICIO OPERATIVO</t>
  </si>
  <si>
    <t>2.1.1</t>
  </si>
  <si>
    <t>Retiro de piso vinílico.</t>
  </si>
  <si>
    <t>2.1.2</t>
  </si>
  <si>
    <t>Retiro de placas de piso técnico de madera.</t>
  </si>
  <si>
    <t>2.1.3</t>
  </si>
  <si>
    <t>Retiro de recubrimiento vinilico superior de terminación de placas de piso técnico de madera inamovibles.</t>
  </si>
  <si>
    <t>2.1.4</t>
  </si>
  <si>
    <t>Retiro de zócalos existentes.</t>
  </si>
  <si>
    <t>ml</t>
  </si>
  <si>
    <t>2.1.5</t>
  </si>
  <si>
    <t>Retiro de cielorraso de junta tomada (sanitarios).</t>
  </si>
  <si>
    <t>2.1.6</t>
  </si>
  <si>
    <t>un</t>
  </si>
  <si>
    <t>2.1.7</t>
  </si>
  <si>
    <t>Retiro de artefactos de iluminación obsoletos.</t>
  </si>
  <si>
    <t>Retiro de placas de cielorraso desmontable en mal estado.</t>
  </si>
  <si>
    <t>2.2</t>
  </si>
  <si>
    <t>TORRE DE CONTROL</t>
  </si>
  <si>
    <t>2.2.1</t>
  </si>
  <si>
    <t>Retiro de placas de piso técnico de acero y cemento.</t>
  </si>
  <si>
    <t>2.2.2</t>
  </si>
  <si>
    <t>Desmonte de tierra hasta nivel de losa para impermeabilización (encuentro pared / losa) sector exterior de Of. Jefe de torre.</t>
  </si>
  <si>
    <t>m3</t>
  </si>
  <si>
    <t>2.3</t>
  </si>
  <si>
    <t>PLANTA TRANSMISORA</t>
  </si>
  <si>
    <t>2.3.1</t>
  </si>
  <si>
    <t>Retiro de cañería de bajada pluvial desde empalme con embudo.</t>
  </si>
  <si>
    <t>ALBAÑILERIA</t>
  </si>
  <si>
    <t>3.1</t>
  </si>
  <si>
    <t>3.1.1</t>
  </si>
  <si>
    <t>Ejecución de carpeta niveladora / autonivelante marca tipo Planiprep Contract Mapei o similar. Incluye Primer, marca tipo Primer G Mapei o similar.</t>
  </si>
  <si>
    <t>3.1.2</t>
  </si>
  <si>
    <t>3.2</t>
  </si>
  <si>
    <t>3.2.1</t>
  </si>
  <si>
    <t>Ejecución de amure y recubrimiento de cañería. Terminación revoque grueso hidrófugo y fino en sector de bajada pluvial.</t>
  </si>
  <si>
    <t>SOLADOS, ZÓCALOS Y SOLÍAS</t>
  </si>
  <si>
    <t>4.1</t>
  </si>
  <si>
    <t>4.1.1</t>
  </si>
  <si>
    <r>
      <t xml:space="preserve">Provisión y colocación de piso vinílico en rollo,alto tránsito de 2 mm marca tipo Gerflor Mipolam® Ambiance Ultra –Evercare- Terra 0201 Ice Grey o similar. Incluye adhesivo y cordon de soldadura </t>
    </r>
    <r>
      <rPr>
        <b/>
        <sz val="10"/>
        <rFont val="Arial"/>
        <family val="2"/>
      </rPr>
      <t>-S1-</t>
    </r>
  </si>
  <si>
    <t>4.1.2</t>
  </si>
  <si>
    <t>4.1.3</t>
  </si>
  <si>
    <r>
      <t xml:space="preserve">Provisión y colocación de Piso Técnico de madera de 60x60cm con recubrimiento superior vinílico montado en fábrica ídem piso vinílico en rollo, marca tipo Gerflor Mipolam® Ambiance Ultra –Evercare- Terra 0201 Ice Grey o similar. Incluye calado para reemplazo de rejillas sobre piso técnico y ajuste de perfilería de estructura de soporte de placas. </t>
    </r>
    <r>
      <rPr>
        <b/>
        <sz val="10"/>
        <rFont val="Arial"/>
        <family val="2"/>
      </rPr>
      <t>-S2-</t>
    </r>
  </si>
  <si>
    <t>4.1.4</t>
  </si>
  <si>
    <t>Provisión y colocación de alfombra de PVC alto transito con rulo antideslizante de 1,90 x 1,05m (color gris o a definir).</t>
  </si>
  <si>
    <t>4.1.5</t>
  </si>
  <si>
    <t>4.1.6</t>
  </si>
  <si>
    <t>Provisión y colocación de solias de acero inoxidable tipo Listello Colosal de Atrim o similar.</t>
  </si>
  <si>
    <t>4.2</t>
  </si>
  <si>
    <t>4.2.1</t>
  </si>
  <si>
    <r>
      <t xml:space="preserve">Provisión y colocación de Piso Técnico de acero y cemento HPL de 60x60cm ídem existente, marca tipo Tekfloor con acabado HPL N° 8120 o N° 8194 a verificar. Incluye calado para reemplazo de rejillas sobre piso técnico, cambio de cajas de tomas, y ajuste de perfilería de estructura de soporte de placas. </t>
    </r>
    <r>
      <rPr>
        <b/>
        <sz val="10"/>
        <rFont val="Arial"/>
        <family val="2"/>
      </rPr>
      <t>-S3-</t>
    </r>
  </si>
  <si>
    <t>CONSTRUCCIÓN EN SECO</t>
  </si>
  <si>
    <t>5.1</t>
  </si>
  <si>
    <t>5.1.1</t>
  </si>
  <si>
    <r>
      <t xml:space="preserve">Provisión y ejecución de nuevo cielorraso desmontable central con placas modulares marca tipo Placas Deco Classic de Durlock o similar de 0,606m x 0,606m, con ajuste perimetral de junta tomada con placas de roca de yeso antihumedad de 12mm marca tipo Durlock o similar, con terminación en pintura </t>
    </r>
    <r>
      <rPr>
        <b/>
        <sz val="10"/>
        <rFont val="Arial"/>
        <family val="2"/>
      </rPr>
      <t>-C1-</t>
    </r>
  </si>
  <si>
    <t>5.1.2</t>
  </si>
  <si>
    <r>
      <t>Provisión y colocación de placas de cielorraso modulares marca tipo Durlock o similar de 0,606m x 0,606m, Idem existentes en mal estado a reemplazar.</t>
    </r>
    <r>
      <rPr>
        <sz val="10"/>
        <rFont val="Arial"/>
        <family val="2"/>
      </rPr>
      <t xml:space="preserve"> Incluye reparación de ajustes de cielorraso de junta tomada, ajuste, reparación/remplazo de perfilería (“T” invertida) de cielorrasos desmontable dañada.</t>
    </r>
  </si>
  <si>
    <t>CARPINTERÍAS</t>
  </si>
  <si>
    <t>6.1</t>
  </si>
  <si>
    <t>EDIFICIO RADAR</t>
  </si>
  <si>
    <t xml:space="preserve"> </t>
  </si>
  <si>
    <t>6.1.1</t>
  </si>
  <si>
    <r>
      <t xml:space="preserve">Resellado interior y exterior de carpinterías de aluminio </t>
    </r>
    <r>
      <rPr>
        <b/>
        <sz val="10"/>
        <rFont val="Arial"/>
        <family val="2"/>
      </rPr>
      <t>V1, V2, V3, V4</t>
    </r>
    <r>
      <rPr>
        <sz val="10"/>
        <rFont val="Arial"/>
        <family val="2"/>
      </rPr>
      <t xml:space="preserve"> con silicona neutra, color blanco o transparente.</t>
    </r>
  </si>
  <si>
    <t>IMPERMEABILIZACIÓN</t>
  </si>
  <si>
    <t>7.1</t>
  </si>
  <si>
    <t>7.1.1</t>
  </si>
  <si>
    <t>Provisión y ejecución de impermeabilización de pared exterior de Oficina Jefe de torre en PB. Incluye preparación de superficie, sellado de fisuras con Sikaflex 1A plus o similar, aplicación de mortero cementicio marca tipo Sika monotop 107 seal c/malla fibra de vidrio 5x5mm y pintura terminación marca tipo Sikalastic 6012 o similar.</t>
  </si>
  <si>
    <t>Limpieza e hidrolavado de alta presión de rejillas y embudos existentes.</t>
  </si>
  <si>
    <t>Provisión y colocación de 2 manos de membrana liquida impermeabilizante con poliuretano tipo Weberdry Techos Pu o similar en sector rejilla. Color verde. Incluye refuerzos de velo marca tipo sika tex75 o similar.</t>
  </si>
  <si>
    <t>Provisión y colocación de rejilla de metal desplegado de 25x25cm (medida a verificar en obra).</t>
  </si>
  <si>
    <t>Provisión y colocación de nueva cañería de bajada pluvial de 110mm PVC, desde empalme con embudo hasta exterior.</t>
  </si>
  <si>
    <t>Provisión y colocación de autoperforantes en todas aquellas chapas que se encuentren sueltas, levantadas o con faltantes.</t>
  </si>
  <si>
    <t>Provisión y sellado de autoperforantes y uniónes de chapas de cubierta según detalle con sellador color negro tipo Sikaflex 221 o similar.</t>
  </si>
  <si>
    <t>Provisión colocación de canaleta y 2 caños de bajadas pluvial metálicos de chapa galvanizada N° 24, color negro.</t>
  </si>
  <si>
    <t>INSTALACIÓN ELÉCTRICA</t>
  </si>
  <si>
    <t>8.1</t>
  </si>
  <si>
    <t>8.1.1</t>
  </si>
  <si>
    <t>Provisión e instalación de artefactos de iluminación led embutido cuadrado de 60x60cm (4000k). Verificar medida en obra.</t>
  </si>
  <si>
    <t>8.1.2</t>
  </si>
  <si>
    <t>Provisión e instalación de artefactos de iluminación led embutido redondo de 30cm (4000k). Verificar medida en obra.</t>
  </si>
  <si>
    <t>MATERIALES DE REPOSICIÓN</t>
  </si>
  <si>
    <t>9.1</t>
  </si>
  <si>
    <r>
      <t xml:space="preserve">Provisión Piso vinílico en rollo,alto tránsito de 2 mm marca tipo Gerflor Mipolam® Ambiance Ultra –Evercare- Terra 0201 Ice Grey o similar. </t>
    </r>
    <r>
      <rPr>
        <b/>
        <sz val="10"/>
        <rFont val="Arial"/>
        <family val="2"/>
      </rPr>
      <t>-S1-</t>
    </r>
  </si>
  <si>
    <t>9.2</t>
  </si>
  <si>
    <r>
      <t xml:space="preserve">Provisión PLACAS Piso Técnico de madera de 60x60cm con recubrimiento superior vinílico montado en fábrica ídem piso vinílico en rollo, marca tipo Gerflor Mipolam® Ambiance Ultra –Evercare- Terra 0201 Ice Grey o similar. </t>
    </r>
    <r>
      <rPr>
        <b/>
        <sz val="10"/>
        <rFont val="Arial"/>
        <family val="2"/>
      </rPr>
      <t>-S2-</t>
    </r>
  </si>
  <si>
    <r>
      <t>Provisión PLACAS Piso Técnico de acero y cemento HPL de 60x60cm ídem existente, marca tipo Tekfloor con acabado HPL N° 8120 o N° 8194 a verificar.</t>
    </r>
    <r>
      <rPr>
        <b/>
        <sz val="10"/>
        <rFont val="Arial"/>
        <family val="2"/>
      </rPr>
      <t xml:space="preserve"> -S3-</t>
    </r>
  </si>
  <si>
    <t>LIMPIEZA DE OBRA</t>
  </si>
  <si>
    <t>10.1</t>
  </si>
  <si>
    <t>Limpieza diaria de obra.</t>
  </si>
  <si>
    <t>mes</t>
  </si>
  <si>
    <t>10.2</t>
  </si>
  <si>
    <t>Limpieza final de obra.</t>
  </si>
  <si>
    <t>COSTO DIRECTO</t>
  </si>
  <si>
    <t>A</t>
  </si>
  <si>
    <t>GASTOS GENERALES</t>
  </si>
  <si>
    <t>%</t>
  </si>
  <si>
    <t>B</t>
  </si>
  <si>
    <t>SUBTOTAL B</t>
  </si>
  <si>
    <t>COSTO FINANCIERO</t>
  </si>
  <si>
    <t>BENEFICIO</t>
  </si>
  <si>
    <t>C</t>
  </si>
  <si>
    <t>SUBTOTAL C</t>
  </si>
  <si>
    <t>IMPUESTOS: I.V.A. + ING.BRUTOS</t>
  </si>
  <si>
    <t>D</t>
  </si>
  <si>
    <t>PRESUPUESTO</t>
  </si>
  <si>
    <t>COEFICIENTE RESUMEN (CR)</t>
  </si>
  <si>
    <t>PRESUPUESTO GENERAL (COSTO-COSTO x CR A )</t>
  </si>
  <si>
    <t>HONORARIOS REPRESENTANTES TECNICOS</t>
  </si>
  <si>
    <t>11.1</t>
  </si>
  <si>
    <t>Representante Tecnico en Obra (Arq . / Ing.).</t>
  </si>
  <si>
    <t>11.2</t>
  </si>
  <si>
    <t>Técnico en Seguridad e Higiene FULL TIME.</t>
  </si>
  <si>
    <t>PRECIO TOTAL</t>
  </si>
  <si>
    <t>RUBRO</t>
  </si>
  <si>
    <t>Precio Rubro</t>
  </si>
  <si>
    <t>%Incidencia</t>
  </si>
  <si>
    <t>SUBTOTAL</t>
  </si>
  <si>
    <t>TOTAL</t>
  </si>
  <si>
    <t>SUPERFICIE TOTAL</t>
  </si>
  <si>
    <t>$m2</t>
  </si>
  <si>
    <t>ITEM:</t>
  </si>
  <si>
    <t>UNIDAD DE MEDIDA (UdM)</t>
  </si>
  <si>
    <t>DESCRIPCION:</t>
  </si>
  <si>
    <t>CODIGO</t>
  </si>
  <si>
    <t>INSUMO</t>
  </si>
  <si>
    <t>UNIDAD DE MEDIDA</t>
  </si>
  <si>
    <t>CANTIDAD</t>
  </si>
  <si>
    <t xml:space="preserve">RENDIMIENTO </t>
  </si>
  <si>
    <t>COSTO UNITARIO</t>
  </si>
  <si>
    <t>COSTO PARCIAL</t>
  </si>
  <si>
    <t>COSTO TOTAL</t>
  </si>
  <si>
    <t>MATERIALES</t>
  </si>
  <si>
    <t>U.Mat/UdM</t>
  </si>
  <si>
    <t>$/u</t>
  </si>
  <si>
    <t>Sub total</t>
  </si>
  <si>
    <t>MANO DE OBRA</t>
  </si>
  <si>
    <t>Jornales/Día</t>
  </si>
  <si>
    <t>Jornales/UdM</t>
  </si>
  <si>
    <t xml:space="preserve">$/Día </t>
  </si>
  <si>
    <t>EQUIPOS</t>
  </si>
  <si>
    <t>Equipo/Mes</t>
  </si>
  <si>
    <t>Horas/UdM</t>
  </si>
  <si>
    <t>$/Hora</t>
  </si>
  <si>
    <t>CR</t>
  </si>
  <si>
    <t>CALCULO COEFICIENTE RESUMEN (CR)</t>
  </si>
  <si>
    <t>GG</t>
  </si>
  <si>
    <t>g.g</t>
  </si>
  <si>
    <t>GG= A x %gg</t>
  </si>
  <si>
    <t>B= A + GG</t>
  </si>
  <si>
    <t>CF</t>
  </si>
  <si>
    <t xml:space="preserve">c.f </t>
  </si>
  <si>
    <t>CF= B x %cf</t>
  </si>
  <si>
    <t>BE</t>
  </si>
  <si>
    <t>be</t>
  </si>
  <si>
    <t>BE= B x be</t>
  </si>
  <si>
    <t>C= B+CF+BE</t>
  </si>
  <si>
    <t>IMP</t>
  </si>
  <si>
    <t>i</t>
  </si>
  <si>
    <t>IMP= C * i</t>
  </si>
  <si>
    <t>D= C + IMP</t>
  </si>
  <si>
    <t>D/A</t>
  </si>
  <si>
    <r>
      <t>Provisión y colocación de Zócalos EPS marca tipo Plain Atrim o similar,color blanco, h;7cm</t>
    </r>
    <r>
      <rPr>
        <b/>
        <sz val="10"/>
        <rFont val="Arial"/>
        <family val="2"/>
      </rPr>
      <t xml:space="preserve"> -Z1-</t>
    </r>
    <r>
      <rPr>
        <sz val="10"/>
        <rFont val="Arial"/>
        <family val="2"/>
      </rPr>
      <t xml:space="preserve"> (Incluye clip de colocación)</t>
    </r>
  </si>
  <si>
    <t>Provisión PLACAS de cielorraso modulares marca tipo Durlock o similar de 0,606m x 0,606m.</t>
  </si>
  <si>
    <t>Provisión de artefactos de iluminación led embutido cuadrado de 60x60cm (4000k).</t>
  </si>
  <si>
    <t xml:space="preserve">Provisión de artefactos de iluminación led embutido redondo de 30cm (4000k). </t>
  </si>
  <si>
    <t>Retiro de carpintería existente en sala de potencia. Medida 2,59mts x 0,85mts.</t>
  </si>
  <si>
    <t>3.1.3</t>
  </si>
  <si>
    <t>Ejecución de cerramiento de vano en sector sala de potencia, muro de ladrillo hueco con terminación interior revoque fino y exterior ladrillo visto idem existente.</t>
  </si>
  <si>
    <t>2.1.9</t>
  </si>
  <si>
    <t>Retiro de placas cementicias de recubrimiento de semicubierto de acceso.</t>
  </si>
  <si>
    <t>2.1.8</t>
  </si>
  <si>
    <t>5.1.3</t>
  </si>
  <si>
    <t>Provisión y colocación de placas cementicias de 8mm tipo Superboard o similar en semicubierto de acceso. Incluye fijaciones, masilla,sellador.</t>
  </si>
  <si>
    <t>Limpieza e hidrolavado a alta presión de toda la cubierta de cabina de control, piso de balcón técnico, canaletas, rejillas y embudos.Incluye preparación de superficie.</t>
  </si>
  <si>
    <t>Provisión y ejecución de impermeabilización de cubierta de cabina con 2 manos de membrana líquida poliuretánica marca tipo Sikalastic 612 color Idem existente. Incluye refuerzos de velo en puntos críticos marca tipo sika tex75 o similar, sellado de fisuras con Sikaflex 1A plus o similar.</t>
  </si>
  <si>
    <t>Provisión y ejecución de impermeabilización de balcón técnico de cabina con 2 manos de membrana líquida poliuretánica marca tipo Sikalastic 612 color Idem existente. Incluye refuerzos de velo en puntos críticos marca tipo sika tex75 o similar, sellado de fisuras con Sikaflex 1A plus o similar.</t>
  </si>
  <si>
    <t>PINTURA</t>
  </si>
  <si>
    <r>
      <rPr>
        <b/>
        <sz val="10"/>
        <rFont val="Arial"/>
        <family val="2"/>
      </rPr>
      <t>P1-</t>
    </r>
    <r>
      <rPr>
        <sz val="10"/>
        <rFont val="Arial"/>
        <family val="2"/>
      </rPr>
      <t xml:space="preserve"> Provisión y ejecución de pintura de paredes interior antihongos látex ultra lavable mate marca tipo Sherwin Williams o Alba Desing o similar, color blanco o a definir. Incluye preparación de la superficie. </t>
    </r>
  </si>
  <si>
    <t>6.1.2</t>
  </si>
  <si>
    <r>
      <rPr>
        <b/>
        <sz val="10"/>
        <rFont val="Arial"/>
        <family val="2"/>
      </rPr>
      <t xml:space="preserve">P2- </t>
    </r>
    <r>
      <rPr>
        <sz val="10"/>
        <rFont val="Arial"/>
        <family val="2"/>
      </rPr>
      <t>Provisión y ejecución de pintura de cielorrasos interior antihongos látex acrílico mate marca tipo Sherwin Williams o similar, color blanco o a definir.</t>
    </r>
  </si>
  <si>
    <t>6.1.3</t>
  </si>
  <si>
    <r>
      <rPr>
        <b/>
        <sz val="10"/>
        <rFont val="Arial"/>
        <family val="2"/>
      </rPr>
      <t>P3-</t>
    </r>
    <r>
      <rPr>
        <sz val="10"/>
        <rFont val="Arial"/>
        <family val="2"/>
      </rPr>
      <t xml:space="preserve"> Provisión y ejecución de pintura de perfilería (“T” invertida) de cielorrasos desmontable con esmalte sintético mate marca tipo Sherwin Williams o Alba o similar, color blanco o a definir. </t>
    </r>
  </si>
  <si>
    <t>6.2</t>
  </si>
  <si>
    <t>6.2.1</t>
  </si>
  <si>
    <r>
      <rPr>
        <b/>
        <sz val="10"/>
        <rFont val="Arial"/>
        <family val="2"/>
      </rPr>
      <t xml:space="preserve">P1- </t>
    </r>
    <r>
      <rPr>
        <sz val="10"/>
        <rFont val="Arial"/>
        <family val="2"/>
      </rPr>
      <t xml:space="preserve">Provisión y ejecución de pintura de paredes interior antihongos látex ultra lavable mate marca tipo Sherwin Williams o Alba Desing o similar, color blanco o a definir. Incluye preparación de la superficie. </t>
    </r>
  </si>
  <si>
    <t>6.2.2</t>
  </si>
  <si>
    <r>
      <rPr>
        <b/>
        <sz val="10"/>
        <rFont val="Arial"/>
        <family val="2"/>
      </rPr>
      <t>P2-</t>
    </r>
    <r>
      <rPr>
        <sz val="10"/>
        <rFont val="Arial"/>
        <family val="2"/>
      </rPr>
      <t xml:space="preserve"> Provisión y ejecución de pintura de cielorrasos interior antihongos látex acrílico mate marca tipo Loxon de Sherwin Williams o Alba o similar, color blanco o a definir. Incluye preparación de la superficie. </t>
    </r>
  </si>
  <si>
    <t>2.4</t>
  </si>
  <si>
    <t>PLAN DE VUELO</t>
  </si>
  <si>
    <t>2.4.1</t>
  </si>
  <si>
    <t>2.4.2</t>
  </si>
  <si>
    <t>3.3</t>
  </si>
  <si>
    <t>3.3.1</t>
  </si>
  <si>
    <t>4.3</t>
  </si>
  <si>
    <t>4.3.1</t>
  </si>
  <si>
    <t>4.3.2</t>
  </si>
  <si>
    <t>4.3.3</t>
  </si>
  <si>
    <t>6.3</t>
  </si>
  <si>
    <t>6.3.1</t>
  </si>
  <si>
    <t>6.3.2</t>
  </si>
  <si>
    <t xml:space="preserve">Provisión y colocación de artefactos de iluminación led de aplicar 1,20mX0,30m (4000k). Verificar medida en obra. </t>
  </si>
  <si>
    <t>8.2</t>
  </si>
  <si>
    <t>8.2.1</t>
  </si>
  <si>
    <t>2.4.3</t>
  </si>
  <si>
    <t>Reparación de muros en sector de retiro de zócalos con terminación de yeso, revoques fino y/o grueso según corresponda.</t>
  </si>
  <si>
    <t>8.1.3</t>
  </si>
  <si>
    <t>8.1.4</t>
  </si>
  <si>
    <t>8.2.2</t>
  </si>
  <si>
    <t>8.2.3</t>
  </si>
  <si>
    <t>8.2.4</t>
  </si>
  <si>
    <t>8.3</t>
  </si>
  <si>
    <t>8.3.1</t>
  </si>
  <si>
    <t>8.3.2</t>
  </si>
  <si>
    <t>8.3.3</t>
  </si>
  <si>
    <t>9.1.1</t>
  </si>
  <si>
    <t>9.1.2</t>
  </si>
  <si>
    <t>9.2.1</t>
  </si>
  <si>
    <t>10.3</t>
  </si>
  <si>
    <t>10.4</t>
  </si>
  <si>
    <t>10.5</t>
  </si>
  <si>
    <t>10.6</t>
  </si>
  <si>
    <t>12.1</t>
  </si>
  <si>
    <t>12.2</t>
  </si>
  <si>
    <t>OBRA: Mantenimiento Correctivo en Edificio Operativo, TWR, Planta Transmisora, Radar y PLV- Córdoba</t>
  </si>
  <si>
    <r>
      <t xml:space="preserve">Provisión y colocación en Piso Técnico de madera inamovibles, de recubrimiento superior de terminación ídem piso vinílico, marca tipo Gerflor Mipolam® Ambiance Ultra –Evercare- Terra 0201 Ice Grey o similar. Incluye ángulo de aluminio "L" 10x10mm y ajuste de perfilería de estructura de soporte de placas. </t>
    </r>
    <r>
      <rPr>
        <b/>
        <sz val="10"/>
        <rFont val="Arial"/>
        <family val="2"/>
      </rPr>
      <t>-S1-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</si>
</sst>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[$$-2C0A]\ #,##0.00"/>
    <numFmt numFmtId="165" formatCode="0.000"/>
    <numFmt numFmtId="166" formatCode="0.0"/>
    <numFmt numFmtId="167" formatCode="#,##0.000"/>
    <numFmt numFmtId="168" formatCode="#,##0.0000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3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</cellStyleXfs>
  <cellXfs count="34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 shrinkToFit="1"/>
    </xf>
    <xf numFmtId="0" fontId="9" fillId="3" borderId="12" xfId="0" applyFont="1" applyFill="1" applyBorder="1" applyAlignment="1">
      <alignment horizontal="center" vertical="center" shrinkToFit="1"/>
    </xf>
    <xf numFmtId="2" fontId="9" fillId="3" borderId="12" xfId="0" applyNumberFormat="1" applyFont="1" applyFill="1" applyBorder="1" applyAlignment="1">
      <alignment horizontal="center" vertical="center" shrinkToFit="1"/>
    </xf>
    <xf numFmtId="164" fontId="9" fillId="3" borderId="12" xfId="0" applyNumberFormat="1" applyFont="1" applyFill="1" applyBorder="1" applyAlignment="1">
      <alignment horizontal="center" vertical="center" wrapText="1"/>
    </xf>
    <xf numFmtId="165" fontId="9" fillId="3" borderId="1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2" fontId="9" fillId="0" borderId="5" xfId="0" applyNumberFormat="1" applyFont="1" applyBorder="1" applyAlignment="1">
      <alignment horizontal="center" vertical="center" shrinkToFit="1"/>
    </xf>
    <xf numFmtId="164" fontId="9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64" fontId="9" fillId="3" borderId="12" xfId="0" applyNumberFormat="1" applyFont="1" applyFill="1" applyBorder="1" applyAlignment="1">
      <alignment vertical="center"/>
    </xf>
    <xf numFmtId="10" fontId="9" fillId="3" borderId="12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9" fillId="3" borderId="12" xfId="0" applyNumberFormat="1" applyFont="1" applyFill="1" applyBorder="1" applyAlignment="1">
      <alignment horizontal="center" vertical="center"/>
    </xf>
    <xf numFmtId="9" fontId="9" fillId="3" borderId="1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0" borderId="0" xfId="0" applyNumberFormat="1" applyFont="1" applyAlignment="1">
      <alignment horizontal="center" vertical="center"/>
    </xf>
    <xf numFmtId="9" fontId="9" fillId="0" borderId="0" xfId="2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vertical="center"/>
    </xf>
    <xf numFmtId="0" fontId="9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4" fontId="9" fillId="0" borderId="12" xfId="4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/>
    </xf>
    <xf numFmtId="164" fontId="4" fillId="0" borderId="19" xfId="4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6" fontId="9" fillId="0" borderId="13" xfId="0" applyNumberFormat="1" applyFont="1" applyBorder="1" applyAlignment="1">
      <alignment horizontal="center" vertical="center"/>
    </xf>
    <xf numFmtId="164" fontId="4" fillId="0" borderId="21" xfId="4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13" fillId="0" borderId="0" xfId="7"/>
    <xf numFmtId="0" fontId="13" fillId="0" borderId="6" xfId="7" applyBorder="1"/>
    <xf numFmtId="0" fontId="13" fillId="0" borderId="7" xfId="7" applyBorder="1"/>
    <xf numFmtId="0" fontId="13" fillId="0" borderId="1" xfId="7" applyBorder="1"/>
    <xf numFmtId="0" fontId="13" fillId="0" borderId="8" xfId="7" applyBorder="1"/>
    <xf numFmtId="0" fontId="14" fillId="3" borderId="12" xfId="7" applyFont="1" applyFill="1" applyBorder="1" applyAlignment="1">
      <alignment vertical="center"/>
    </xf>
    <xf numFmtId="0" fontId="14" fillId="0" borderId="11" xfId="7" applyFont="1" applyBorder="1" applyAlignment="1">
      <alignment horizontal="left" vertical="center"/>
    </xf>
    <xf numFmtId="0" fontId="13" fillId="0" borderId="2" xfId="7" applyBorder="1"/>
    <xf numFmtId="0" fontId="15" fillId="0" borderId="8" xfId="7" applyFont="1" applyBorder="1" applyAlignment="1">
      <alignment horizontal="center" vertical="center" wrapText="1"/>
    </xf>
    <xf numFmtId="0" fontId="14" fillId="3" borderId="9" xfId="7" applyFont="1" applyFill="1" applyBorder="1" applyAlignment="1">
      <alignment horizontal="center" vertical="center" wrapText="1"/>
    </xf>
    <xf numFmtId="0" fontId="14" fillId="3" borderId="12" xfId="7" applyFont="1" applyFill="1" applyBorder="1" applyAlignment="1">
      <alignment horizontal="center" vertical="center" wrapText="1"/>
    </xf>
    <xf numFmtId="0" fontId="14" fillId="3" borderId="10" xfId="7" applyFont="1" applyFill="1" applyBorder="1" applyAlignment="1">
      <alignment horizontal="center" vertical="center" wrapText="1"/>
    </xf>
    <xf numFmtId="0" fontId="14" fillId="3" borderId="11" xfId="7" applyFont="1" applyFill="1" applyBorder="1" applyAlignment="1">
      <alignment horizontal="center" vertical="center" wrapText="1"/>
    </xf>
    <xf numFmtId="0" fontId="15" fillId="0" borderId="2" xfId="7" applyFont="1" applyBorder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4" fillId="0" borderId="0" xfId="7" applyFont="1"/>
    <xf numFmtId="0" fontId="9" fillId="0" borderId="12" xfId="7" applyFont="1" applyBorder="1" applyAlignment="1">
      <alignment horizontal="center"/>
    </xf>
    <xf numFmtId="0" fontId="14" fillId="0" borderId="12" xfId="7" applyFont="1" applyBorder="1" applyAlignment="1">
      <alignment horizontal="left"/>
    </xf>
    <xf numFmtId="0" fontId="13" fillId="0" borderId="25" xfId="7" applyBorder="1" applyAlignment="1">
      <alignment horizontal="center"/>
    </xf>
    <xf numFmtId="0" fontId="9" fillId="0" borderId="26" xfId="7" applyFont="1" applyBorder="1" applyAlignment="1">
      <alignment horizontal="center"/>
    </xf>
    <xf numFmtId="0" fontId="9" fillId="0" borderId="27" xfId="7" applyFont="1" applyBorder="1" applyAlignment="1">
      <alignment horizontal="center"/>
    </xf>
    <xf numFmtId="0" fontId="13" fillId="0" borderId="12" xfId="7" applyBorder="1"/>
    <xf numFmtId="0" fontId="13" fillId="0" borderId="0" xfId="7" applyAlignment="1">
      <alignment horizontal="left"/>
    </xf>
    <xf numFmtId="0" fontId="13" fillId="0" borderId="28" xfId="7" applyBorder="1"/>
    <xf numFmtId="0" fontId="13" fillId="0" borderId="29" xfId="7" applyBorder="1" applyAlignment="1">
      <alignment horizontal="left"/>
    </xf>
    <xf numFmtId="0" fontId="13" fillId="0" borderId="29" xfId="7" applyBorder="1"/>
    <xf numFmtId="0" fontId="13" fillId="0" borderId="30" xfId="7" applyBorder="1"/>
    <xf numFmtId="0" fontId="13" fillId="0" borderId="31" xfId="7" applyBorder="1"/>
    <xf numFmtId="0" fontId="13" fillId="0" borderId="32" xfId="7" applyBorder="1" applyAlignment="1">
      <alignment horizontal="left"/>
    </xf>
    <xf numFmtId="0" fontId="13" fillId="0" borderId="32" xfId="7" applyBorder="1"/>
    <xf numFmtId="0" fontId="13" fillId="0" borderId="33" xfId="7" applyBorder="1"/>
    <xf numFmtId="0" fontId="13" fillId="0" borderId="34" xfId="7" applyBorder="1"/>
    <xf numFmtId="0" fontId="13" fillId="0" borderId="35" xfId="7" applyBorder="1" applyAlignment="1">
      <alignment horizontal="left"/>
    </xf>
    <xf numFmtId="0" fontId="13" fillId="0" borderId="35" xfId="7" applyBorder="1"/>
    <xf numFmtId="0" fontId="13" fillId="0" borderId="36" xfId="7" applyBorder="1"/>
    <xf numFmtId="0" fontId="14" fillId="0" borderId="9" xfId="7" applyFont="1" applyBorder="1" applyAlignment="1">
      <alignment horizontal="left"/>
    </xf>
    <xf numFmtId="0" fontId="13" fillId="0" borderId="37" xfId="7" applyBorder="1" applyAlignment="1">
      <alignment horizontal="center"/>
    </xf>
    <xf numFmtId="0" fontId="13" fillId="0" borderId="27" xfId="7" applyBorder="1"/>
    <xf numFmtId="0" fontId="4" fillId="0" borderId="29" xfId="7" applyFont="1" applyBorder="1"/>
    <xf numFmtId="0" fontId="13" fillId="3" borderId="12" xfId="7" applyFill="1" applyBorder="1"/>
    <xf numFmtId="0" fontId="13" fillId="0" borderId="4" xfId="7" applyBorder="1"/>
    <xf numFmtId="0" fontId="13" fillId="0" borderId="5" xfId="7" applyBorder="1"/>
    <xf numFmtId="0" fontId="13" fillId="0" borderId="3" xfId="7" applyBorder="1"/>
    <xf numFmtId="0" fontId="13" fillId="0" borderId="0" xfId="7" applyAlignment="1">
      <alignment horizontal="center"/>
    </xf>
    <xf numFmtId="0" fontId="13" fillId="0" borderId="38" xfId="7" applyBorder="1" applyAlignment="1">
      <alignment horizontal="left" vertical="center"/>
    </xf>
    <xf numFmtId="0" fontId="13" fillId="0" borderId="0" xfId="7" applyAlignment="1">
      <alignment horizontal="left" vertical="center"/>
    </xf>
    <xf numFmtId="0" fontId="13" fillId="0" borderId="7" xfId="7" applyBorder="1" applyAlignment="1">
      <alignment horizontal="center"/>
    </xf>
    <xf numFmtId="0" fontId="9" fillId="3" borderId="12" xfId="7" applyFont="1" applyFill="1" applyBorder="1" applyAlignment="1">
      <alignment horizontal="center" vertical="center"/>
    </xf>
    <xf numFmtId="165" fontId="9" fillId="3" borderId="12" xfId="7" applyNumberFormat="1" applyFont="1" applyFill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4" fillId="0" borderId="0" xfId="7" applyFont="1" applyAlignment="1">
      <alignment horizontal="left" vertical="center" wrapText="1"/>
    </xf>
    <xf numFmtId="0" fontId="9" fillId="0" borderId="18" xfId="7" applyFont="1" applyBorder="1" applyAlignment="1">
      <alignment horizontal="center" vertical="center"/>
    </xf>
    <xf numFmtId="166" fontId="9" fillId="0" borderId="18" xfId="7" applyNumberFormat="1" applyFont="1" applyBorder="1" applyAlignment="1">
      <alignment horizontal="center" vertical="center"/>
    </xf>
    <xf numFmtId="167" fontId="4" fillId="0" borderId="0" xfId="7" applyNumberFormat="1" applyFont="1" applyAlignment="1">
      <alignment horizontal="center" vertical="center"/>
    </xf>
    <xf numFmtId="167" fontId="9" fillId="3" borderId="12" xfId="7" applyNumberFormat="1" applyFont="1" applyFill="1" applyBorder="1" applyAlignment="1">
      <alignment horizontal="center" vertical="center"/>
    </xf>
    <xf numFmtId="0" fontId="4" fillId="0" borderId="22" xfId="7" applyFont="1" applyBorder="1" applyAlignment="1">
      <alignment horizontal="left" vertical="center" wrapText="1"/>
    </xf>
    <xf numFmtId="0" fontId="9" fillId="0" borderId="0" xfId="7" applyFont="1" applyAlignment="1">
      <alignment horizontal="center" vertical="center"/>
    </xf>
    <xf numFmtId="166" fontId="9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167" fontId="9" fillId="0" borderId="0" xfId="7" applyNumberFormat="1" applyFont="1" applyAlignment="1">
      <alignment horizontal="center" vertical="center"/>
    </xf>
    <xf numFmtId="168" fontId="9" fillId="3" borderId="12" xfId="7" applyNumberFormat="1" applyFont="1" applyFill="1" applyBorder="1" applyAlignment="1">
      <alignment horizontal="center" vertical="center"/>
    </xf>
    <xf numFmtId="0" fontId="13" fillId="0" borderId="5" xfId="7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 indent="1"/>
    </xf>
    <xf numFmtId="2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6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 applyProtection="1">
      <alignment horizontal="center" vertical="center"/>
      <protection locked="0"/>
    </xf>
    <xf numFmtId="2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4" borderId="42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164" fontId="4" fillId="0" borderId="45" xfId="4" applyNumberFormat="1" applyFont="1" applyBorder="1" applyAlignment="1">
      <alignment horizontal="center" vertical="center"/>
    </xf>
    <xf numFmtId="44" fontId="0" fillId="0" borderId="0" xfId="11" applyFont="1" applyAlignment="1">
      <alignment horizontal="left" vertical="center"/>
    </xf>
    <xf numFmtId="44" fontId="0" fillId="0" borderId="0" xfId="11" applyFont="1"/>
    <xf numFmtId="44" fontId="5" fillId="0" borderId="0" xfId="11" applyFont="1" applyAlignment="1">
      <alignment vertical="center" wrapText="1"/>
    </xf>
    <xf numFmtId="44" fontId="5" fillId="0" borderId="0" xfId="11" applyFont="1" applyAlignment="1">
      <alignment wrapText="1"/>
    </xf>
    <xf numFmtId="164" fontId="0" fillId="0" borderId="0" xfId="11" applyNumberFormat="1" applyFont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0" fontId="4" fillId="0" borderId="40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4" fontId="0" fillId="0" borderId="0" xfId="11" applyFont="1" applyFill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2" fontId="4" fillId="0" borderId="16" xfId="0" applyNumberFormat="1" applyFont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Border="1" applyAlignment="1">
      <alignment vertical="center"/>
    </xf>
    <xf numFmtId="10" fontId="4" fillId="0" borderId="13" xfId="0" applyNumberFormat="1" applyFont="1" applyBorder="1" applyAlignment="1">
      <alignment horizontal="center" vertical="center"/>
    </xf>
    <xf numFmtId="44" fontId="0" fillId="0" borderId="0" xfId="11" applyFont="1" applyFill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166" fontId="9" fillId="0" borderId="47" xfId="0" applyNumberFormat="1" applyFont="1" applyBorder="1" applyAlignment="1">
      <alignment horizontal="center" vertical="center"/>
    </xf>
    <xf numFmtId="0" fontId="0" fillId="0" borderId="0" xfId="11" applyNumberFormat="1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9" fillId="0" borderId="49" xfId="0" applyNumberFormat="1" applyFont="1" applyBorder="1" applyAlignment="1">
      <alignment horizontal="left" vertical="center"/>
    </xf>
    <xf numFmtId="0" fontId="4" fillId="0" borderId="49" xfId="0" applyFont="1" applyBorder="1" applyAlignment="1">
      <alignment wrapText="1"/>
    </xf>
    <xf numFmtId="0" fontId="4" fillId="0" borderId="49" xfId="0" applyFont="1" applyBorder="1" applyAlignment="1">
      <alignment horizontal="center"/>
    </xf>
    <xf numFmtId="164" fontId="4" fillId="0" borderId="50" xfId="0" applyNumberFormat="1" applyFont="1" applyBorder="1"/>
    <xf numFmtId="164" fontId="4" fillId="0" borderId="32" xfId="0" applyNumberFormat="1" applyFont="1" applyBorder="1"/>
    <xf numFmtId="0" fontId="0" fillId="0" borderId="50" xfId="0" applyBorder="1" applyAlignment="1">
      <alignment horizontal="left" vertical="center"/>
    </xf>
    <xf numFmtId="49" fontId="9" fillId="0" borderId="32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0" fontId="9" fillId="0" borderId="48" xfId="0" applyFont="1" applyBorder="1"/>
    <xf numFmtId="164" fontId="0" fillId="0" borderId="32" xfId="0" applyNumberFormat="1" applyBorder="1" applyAlignment="1">
      <alignment vertical="center"/>
    </xf>
    <xf numFmtId="164" fontId="9" fillId="0" borderId="32" xfId="0" applyNumberFormat="1" applyFont="1" applyBorder="1"/>
    <xf numFmtId="10" fontId="4" fillId="0" borderId="32" xfId="2" applyNumberFormat="1" applyFont="1" applyBorder="1"/>
    <xf numFmtId="10" fontId="9" fillId="0" borderId="32" xfId="0" applyNumberFormat="1" applyFont="1" applyBorder="1"/>
    <xf numFmtId="0" fontId="0" fillId="0" borderId="48" xfId="0" applyBorder="1"/>
    <xf numFmtId="0" fontId="0" fillId="6" borderId="55" xfId="0" applyFill="1" applyBorder="1" applyAlignment="1">
      <alignment horizontal="center" vertical="center" wrapText="1"/>
    </xf>
    <xf numFmtId="2" fontId="4" fillId="6" borderId="55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55" xfId="0" applyNumberFormat="1" applyFont="1" applyFill="1" applyBorder="1" applyAlignment="1">
      <alignment vertical="center"/>
    </xf>
    <xf numFmtId="164" fontId="4" fillId="6" borderId="55" xfId="0" applyNumberFormat="1" applyFont="1" applyFill="1" applyBorder="1" applyAlignment="1">
      <alignment horizontal="center" vertical="center" wrapText="1"/>
    </xf>
    <xf numFmtId="10" fontId="4" fillId="6" borderId="56" xfId="0" applyNumberFormat="1" applyFont="1" applyFill="1" applyBorder="1" applyAlignment="1">
      <alignment horizontal="center" vertical="center"/>
    </xf>
    <xf numFmtId="0" fontId="9" fillId="6" borderId="54" xfId="0" applyFont="1" applyFill="1" applyBorder="1" applyAlignment="1">
      <alignment horizontal="left" vertical="center" wrapText="1" indent="1"/>
    </xf>
    <xf numFmtId="0" fontId="9" fillId="6" borderId="52" xfId="0" applyFont="1" applyFill="1" applyBorder="1" applyAlignment="1">
      <alignment horizontal="left" vertical="center" wrapText="1" indent="1"/>
    </xf>
    <xf numFmtId="0" fontId="0" fillId="6" borderId="49" xfId="0" applyFill="1" applyBorder="1" applyAlignment="1">
      <alignment horizontal="center" vertical="center" wrapText="1"/>
    </xf>
    <xf numFmtId="2" fontId="4" fillId="6" borderId="49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49" xfId="0" applyNumberFormat="1" applyFont="1" applyFill="1" applyBorder="1" applyAlignment="1">
      <alignment vertical="center"/>
    </xf>
    <xf numFmtId="164" fontId="4" fillId="6" borderId="49" xfId="0" applyNumberFormat="1" applyFont="1" applyFill="1" applyBorder="1" applyAlignment="1">
      <alignment horizontal="center" vertical="center" wrapText="1"/>
    </xf>
    <xf numFmtId="10" fontId="4" fillId="6" borderId="5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shrinkToFit="1"/>
    </xf>
    <xf numFmtId="0" fontId="9" fillId="3" borderId="9" xfId="0" applyFont="1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41" xfId="0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53" xfId="0" applyFont="1" applyBorder="1" applyAlignment="1">
      <alignment horizontal="center"/>
    </xf>
    <xf numFmtId="164" fontId="4" fillId="0" borderId="57" xfId="0" applyNumberFormat="1" applyFont="1" applyBorder="1"/>
    <xf numFmtId="0" fontId="9" fillId="0" borderId="32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164" fontId="9" fillId="0" borderId="50" xfId="0" applyNumberFormat="1" applyFont="1" applyBorder="1" applyAlignment="1">
      <alignment vertical="center"/>
    </xf>
    <xf numFmtId="10" fontId="4" fillId="0" borderId="32" xfId="2" applyNumberFormat="1" applyFont="1" applyFill="1" applyBorder="1" applyAlignment="1">
      <alignment vertical="center"/>
    </xf>
    <xf numFmtId="0" fontId="4" fillId="0" borderId="4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/>
    </xf>
    <xf numFmtId="164" fontId="4" fillId="0" borderId="50" xfId="0" applyNumberFormat="1" applyFont="1" applyBorder="1" applyAlignment="1">
      <alignment vertical="center"/>
    </xf>
    <xf numFmtId="44" fontId="0" fillId="0" borderId="0" xfId="11" applyFont="1" applyFill="1"/>
    <xf numFmtId="164" fontId="4" fillId="0" borderId="47" xfId="0" applyNumberFormat="1" applyFont="1" applyBorder="1" applyAlignment="1">
      <alignment vertical="center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2" fontId="4" fillId="0" borderId="44" xfId="0" applyNumberFormat="1" applyFont="1" applyBorder="1" applyAlignment="1" applyProtection="1">
      <alignment horizontal="center" vertical="center" wrapText="1"/>
      <protection locked="0"/>
    </xf>
    <xf numFmtId="10" fontId="4" fillId="0" borderId="47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left" vertical="center" wrapText="1" indent="1"/>
    </xf>
    <xf numFmtId="2" fontId="0" fillId="0" borderId="41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 indent="1"/>
    </xf>
    <xf numFmtId="0" fontId="0" fillId="0" borderId="0" xfId="11" applyNumberFormat="1" applyFont="1" applyFill="1" applyAlignment="1">
      <alignment horizontal="left" vertical="center"/>
    </xf>
    <xf numFmtId="0" fontId="0" fillId="0" borderId="39" xfId="0" applyBorder="1" applyAlignment="1">
      <alignment horizontal="left" vertical="center" wrapText="1" indent="1"/>
    </xf>
    <xf numFmtId="2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 indent="1"/>
    </xf>
    <xf numFmtId="17" fontId="0" fillId="0" borderId="0" xfId="0" applyNumberFormat="1" applyAlignment="1">
      <alignment horizontal="left" vertical="center"/>
    </xf>
    <xf numFmtId="164" fontId="0" fillId="7" borderId="0" xfId="0" applyNumberFormat="1" applyFill="1" applyAlignment="1">
      <alignment horizontal="left" vertical="center"/>
    </xf>
    <xf numFmtId="164" fontId="0" fillId="0" borderId="0" xfId="11" applyNumberFormat="1" applyFont="1" applyFill="1" applyAlignment="1">
      <alignment horizontal="left" vertical="center"/>
    </xf>
    <xf numFmtId="0" fontId="9" fillId="0" borderId="32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2" fontId="0" fillId="0" borderId="16" xfId="0" applyNumberForma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/>
    </xf>
    <xf numFmtId="10" fontId="4" fillId="0" borderId="0" xfId="2" applyNumberFormat="1" applyFont="1" applyFill="1" applyBorder="1" applyAlignment="1">
      <alignment vertical="center"/>
    </xf>
    <xf numFmtId="0" fontId="9" fillId="0" borderId="0" xfId="0" applyFont="1"/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/>
    <xf numFmtId="10" fontId="9" fillId="0" borderId="0" xfId="0" applyNumberFormat="1" applyFont="1"/>
    <xf numFmtId="9" fontId="0" fillId="0" borderId="0" xfId="11" applyNumberFormat="1" applyFont="1" applyFill="1" applyAlignment="1">
      <alignment horizontal="left" vertical="center"/>
    </xf>
    <xf numFmtId="44" fontId="0" fillId="0" borderId="0" xfId="0" applyNumberFormat="1" applyAlignment="1">
      <alignment horizontal="left" vertical="center"/>
    </xf>
    <xf numFmtId="2" fontId="0" fillId="0" borderId="0" xfId="11" applyNumberFormat="1" applyFont="1" applyFill="1" applyAlignment="1">
      <alignment horizontal="left" vertical="center"/>
    </xf>
    <xf numFmtId="44" fontId="0" fillId="0" borderId="0" xfId="0" applyNumberFormat="1" applyFill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40" xfId="0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 wrapText="1" indent="1"/>
    </xf>
    <xf numFmtId="0" fontId="0" fillId="0" borderId="39" xfId="0" applyFill="1" applyBorder="1" applyAlignment="1">
      <alignment horizontal="center" vertical="center" wrapText="1"/>
    </xf>
    <xf numFmtId="2" fontId="0" fillId="0" borderId="40" xfId="0" applyNumberFormat="1" applyFill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40" xfId="0" applyNumberFormat="1" applyFont="1" applyFill="1" applyBorder="1" applyAlignment="1">
      <alignment vertical="center"/>
    </xf>
    <xf numFmtId="10" fontId="4" fillId="0" borderId="40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64" fontId="0" fillId="0" borderId="40" xfId="0" applyNumberFormat="1" applyFont="1" applyBorder="1" applyAlignment="1">
      <alignment vertical="center" wrapText="1"/>
    </xf>
    <xf numFmtId="0" fontId="0" fillId="5" borderId="40" xfId="0" applyFill="1" applyBorder="1" applyAlignment="1">
      <alignment horizontal="center" vertical="center"/>
    </xf>
    <xf numFmtId="2" fontId="0" fillId="0" borderId="32" xfId="0" applyNumberFormat="1" applyFont="1" applyFill="1" applyBorder="1"/>
    <xf numFmtId="2" fontId="4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Fill="1" applyBorder="1" applyAlignment="1">
      <alignment horizontal="left" vertical="center" wrapText="1" indent="1"/>
    </xf>
    <xf numFmtId="0" fontId="0" fillId="0" borderId="40" xfId="0" applyFill="1" applyBorder="1" applyAlignment="1">
      <alignment horizontal="center" vertical="center" wrapText="1"/>
    </xf>
    <xf numFmtId="2" fontId="0" fillId="0" borderId="41" xfId="0" applyNumberFormat="1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>
      <alignment horizontal="left" vertical="center" wrapText="1" indent="1"/>
    </xf>
    <xf numFmtId="0" fontId="0" fillId="0" borderId="13" xfId="0" applyFill="1" applyBorder="1" applyAlignment="1">
      <alignment horizontal="center" vertical="center" wrapText="1"/>
    </xf>
    <xf numFmtId="2" fontId="4" fillId="0" borderId="40" xfId="0" applyNumberFormat="1" applyFont="1" applyFill="1" applyBorder="1" applyAlignment="1" applyProtection="1">
      <alignment horizontal="center" vertical="center"/>
      <protection locked="0"/>
    </xf>
    <xf numFmtId="2" fontId="4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>
      <alignment horizontal="left" vertical="center"/>
    </xf>
    <xf numFmtId="164" fontId="0" fillId="0" borderId="40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>
      <alignment vertical="center"/>
    </xf>
    <xf numFmtId="10" fontId="4" fillId="0" borderId="13" xfId="0" applyNumberFormat="1" applyFon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left" vertical="center" wrapText="1" indent="1"/>
    </xf>
    <xf numFmtId="0" fontId="0" fillId="0" borderId="59" xfId="0" applyFill="1" applyBorder="1" applyAlignment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 wrapText="1"/>
      <protection locked="0"/>
    </xf>
    <xf numFmtId="0" fontId="0" fillId="0" borderId="60" xfId="0" applyFill="1" applyBorder="1" applyAlignment="1">
      <alignment horizontal="left" vertical="center"/>
    </xf>
    <xf numFmtId="2" fontId="0" fillId="0" borderId="16" xfId="0" applyNumberFormat="1" applyFill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Fill="1" applyBorder="1" applyAlignment="1">
      <alignment horizontal="center" vertical="center"/>
    </xf>
    <xf numFmtId="0" fontId="0" fillId="0" borderId="47" xfId="6" applyFont="1" applyFill="1" applyBorder="1" applyAlignment="1">
      <alignment horizontal="left" vertical="center" wrapText="1"/>
    </xf>
    <xf numFmtId="164" fontId="0" fillId="0" borderId="40" xfId="0" applyNumberFormat="1" applyFill="1" applyBorder="1" applyAlignment="1">
      <alignment vertical="center" wrapText="1"/>
    </xf>
    <xf numFmtId="164" fontId="4" fillId="0" borderId="42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40" xfId="6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4" fontId="4" fillId="0" borderId="18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20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47" xfId="0" applyNumberFormat="1" applyFont="1" applyBorder="1" applyAlignment="1">
      <alignment vertical="center"/>
    </xf>
    <xf numFmtId="164" fontId="4" fillId="0" borderId="44" xfId="0" applyNumberFormat="1" applyFont="1" applyBorder="1" applyAlignment="1">
      <alignment vertical="center"/>
    </xf>
    <xf numFmtId="0" fontId="14" fillId="3" borderId="23" xfId="7" applyFont="1" applyFill="1" applyBorder="1" applyAlignment="1">
      <alignment horizontal="center" vertical="center" wrapText="1"/>
    </xf>
    <xf numFmtId="0" fontId="14" fillId="3" borderId="24" xfId="7" applyFont="1" applyFill="1" applyBorder="1" applyAlignment="1">
      <alignment horizontal="center" vertical="center" wrapText="1"/>
    </xf>
    <xf numFmtId="0" fontId="13" fillId="0" borderId="23" xfId="7" applyBorder="1" applyAlignment="1">
      <alignment horizontal="center"/>
    </xf>
    <xf numFmtId="0" fontId="13" fillId="0" borderId="24" xfId="7" applyBorder="1" applyAlignment="1">
      <alignment horizontal="center"/>
    </xf>
    <xf numFmtId="0" fontId="4" fillId="3" borderId="9" xfId="7" applyFont="1" applyFill="1" applyBorder="1" applyAlignment="1"/>
    <xf numFmtId="0" fontId="13" fillId="3" borderId="11" xfId="7" applyFill="1" applyBorder="1" applyAlignment="1"/>
    <xf numFmtId="0" fontId="4" fillId="0" borderId="9" xfId="7" applyFont="1" applyBorder="1" applyAlignment="1"/>
    <xf numFmtId="0" fontId="13" fillId="0" borderId="11" xfId="7" applyBorder="1" applyAlignment="1"/>
    <xf numFmtId="0" fontId="4" fillId="0" borderId="0" xfId="7" applyFont="1" applyAlignment="1">
      <alignment horizontal="center" vertical="center"/>
    </xf>
    <xf numFmtId="0" fontId="8" fillId="3" borderId="9" xfId="7" applyFont="1" applyFill="1" applyBorder="1" applyAlignment="1">
      <alignment horizontal="center" vertical="center"/>
    </xf>
    <xf numFmtId="0" fontId="8" fillId="3" borderId="10" xfId="7" applyFont="1" applyFill="1" applyBorder="1" applyAlignment="1">
      <alignment horizontal="center" vertical="center"/>
    </xf>
    <xf numFmtId="0" fontId="9" fillId="3" borderId="9" xfId="7" applyFont="1" applyFill="1" applyBorder="1" applyAlignment="1">
      <alignment horizontal="left" vertical="center"/>
    </xf>
    <xf numFmtId="0" fontId="4" fillId="3" borderId="10" xfId="7" applyFont="1" applyFill="1" applyBorder="1" applyAlignment="1">
      <alignment horizontal="left" vertical="center"/>
    </xf>
    <xf numFmtId="0" fontId="4" fillId="3" borderId="11" xfId="7" applyFont="1" applyFill="1" applyBorder="1" applyAlignment="1">
      <alignment horizontal="left" vertical="center"/>
    </xf>
    <xf numFmtId="0" fontId="4" fillId="0" borderId="18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9" fillId="3" borderId="10" xfId="7" applyFont="1" applyFill="1" applyBorder="1" applyAlignment="1">
      <alignment horizontal="left" vertical="center"/>
    </xf>
    <xf numFmtId="0" fontId="9" fillId="3" borderId="11" xfId="7" applyFont="1" applyFill="1" applyBorder="1" applyAlignment="1">
      <alignment horizontal="left" vertical="center"/>
    </xf>
  </cellXfs>
  <cellStyles count="16">
    <cellStyle name="Moneda" xfId="11" builtinId="4"/>
    <cellStyle name="Moneda 2" xfId="4"/>
    <cellStyle name="Moneda 2 2" xfId="5"/>
    <cellStyle name="Moneda 3" xfId="10"/>
    <cellStyle name="Moneda 4" xfId="14"/>
    <cellStyle name="Normal" xfId="0" builtinId="0"/>
    <cellStyle name="Normal 10" xfId="6"/>
    <cellStyle name="normal 2" xfId="3"/>
    <cellStyle name="Normal 2 2" xfId="1"/>
    <cellStyle name="Normal 3" xfId="8"/>
    <cellStyle name="Normal 4" xfId="7"/>
    <cellStyle name="Normal 5" xfId="12"/>
    <cellStyle name="Normal 6" xfId="15"/>
    <cellStyle name="Porcentaje" xfId="2" builtinId="5"/>
    <cellStyle name="Porcentaje 2" xfId="9"/>
    <cellStyle name="Porcentaje 3" xfId="1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136077</xdr:colOff>
      <xdr:row>0</xdr:row>
      <xdr:rowOff>0</xdr:rowOff>
    </xdr:from>
    <xdr:to>
      <xdr:col>5</xdr:col>
      <xdr:colOff>22273</xdr:colOff>
      <xdr:row>4</xdr:row>
      <xdr:rowOff>106384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848" b="18884"/>
        <a:stretch/>
      </xdr:blipFill>
      <xdr:spPr>
        <a:xfrm>
          <a:off x="136077" y="0"/>
          <a:ext cx="5370287" cy="126092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68"/>
  <sheetViews>
    <sheetView showGridLines="0" tabSelected="1" view="pageBreakPreview" topLeftCell="A103" zoomScale="70" zoomScaleNormal="100" zoomScaleSheetLayoutView="70" zoomScalePageLayoutView="70" workbookViewId="0">
      <selection activeCell="F47" sqref="F47"/>
    </sheetView>
  </sheetViews>
  <sheetFormatPr baseColWidth="10" defaultColWidth="11.453125" defaultRowHeight="12.5" x14ac:dyDescent="0.25"/>
  <cols>
    <col min="1" max="1" width="2.81640625" customWidth="1"/>
    <col min="2" max="2" width="3.81640625" customWidth="1"/>
    <col min="3" max="3" width="7.54296875" style="6" customWidth="1"/>
    <col min="4" max="4" width="54.1796875" style="4" customWidth="1"/>
    <col min="5" max="5" width="10" style="5" customWidth="1"/>
    <col min="6" max="6" width="10.54296875" style="6" customWidth="1"/>
    <col min="7" max="7" width="14.81640625" style="6" customWidth="1"/>
    <col min="8" max="9" width="15.54296875" style="7" bestFit="1" customWidth="1"/>
    <col min="10" max="10" width="13" style="7" bestFit="1" customWidth="1"/>
    <col min="11" max="11" width="3.81640625" style="8" customWidth="1"/>
    <col min="12" max="12" width="13.453125" customWidth="1"/>
    <col min="13" max="14" width="16.81640625" style="144" bestFit="1" customWidth="1"/>
    <col min="15" max="15" width="12.7265625" bestFit="1" customWidth="1"/>
    <col min="16" max="16" width="16.36328125" bestFit="1" customWidth="1"/>
  </cols>
  <sheetData>
    <row r="1" spans="2:256" ht="13" thickBot="1" x14ac:dyDescent="0.3"/>
    <row r="2" spans="2:256" s="2" customFormat="1" ht="12.65" customHeight="1" x14ac:dyDescent="0.3">
      <c r="B2" s="292"/>
      <c r="C2" s="293"/>
      <c r="D2" s="293"/>
      <c r="E2" s="293"/>
      <c r="F2" s="293"/>
      <c r="G2" s="293"/>
      <c r="H2" s="293"/>
      <c r="I2" s="293"/>
      <c r="J2" s="293"/>
      <c r="K2" s="294"/>
      <c r="L2" s="3"/>
      <c r="M2" s="145"/>
      <c r="N2" s="14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</row>
    <row r="3" spans="2:256" s="2" customFormat="1" ht="33" customHeight="1" x14ac:dyDescent="0.3">
      <c r="B3" s="295"/>
      <c r="C3" s="296"/>
      <c r="D3" s="296"/>
      <c r="E3" s="296"/>
      <c r="F3" s="296"/>
      <c r="G3" s="296"/>
      <c r="H3" s="296"/>
      <c r="I3" s="296"/>
      <c r="J3" s="296"/>
      <c r="K3" s="297"/>
      <c r="L3" s="3"/>
      <c r="M3" s="145"/>
      <c r="N3" s="14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</row>
    <row r="4" spans="2:256" s="2" customFormat="1" ht="33" customHeight="1" x14ac:dyDescent="0.3">
      <c r="B4" s="295"/>
      <c r="C4" s="296"/>
      <c r="D4" s="296"/>
      <c r="E4" s="296"/>
      <c r="F4" s="296"/>
      <c r="G4" s="296"/>
      <c r="H4" s="296"/>
      <c r="I4" s="296"/>
      <c r="J4" s="296"/>
      <c r="K4" s="297"/>
      <c r="L4" s="3"/>
      <c r="M4" s="145"/>
      <c r="N4" s="14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</row>
    <row r="5" spans="2:256" s="1" customFormat="1" ht="12.75" customHeight="1" x14ac:dyDescent="0.3">
      <c r="B5" s="295"/>
      <c r="C5" s="296"/>
      <c r="D5" s="296"/>
      <c r="E5" s="296"/>
      <c r="F5" s="296"/>
      <c r="G5" s="296"/>
      <c r="H5" s="296"/>
      <c r="I5" s="296"/>
      <c r="J5" s="296"/>
      <c r="K5" s="297"/>
      <c r="M5" s="146"/>
      <c r="N5" s="146"/>
      <c r="IN5" s="2"/>
      <c r="IO5" s="2"/>
      <c r="IP5" s="2"/>
      <c r="IQ5" s="2"/>
      <c r="IR5" s="2"/>
      <c r="IS5" s="2"/>
      <c r="IT5" s="2"/>
      <c r="IU5" s="2"/>
      <c r="IV5" s="2"/>
    </row>
    <row r="6" spans="2:256" s="1" customFormat="1" ht="15.65" customHeight="1" x14ac:dyDescent="0.3">
      <c r="B6" s="305" t="s">
        <v>242</v>
      </c>
      <c r="C6" s="306"/>
      <c r="D6" s="306"/>
      <c r="E6" s="306"/>
      <c r="F6" s="306"/>
      <c r="G6" s="306"/>
      <c r="H6" s="306"/>
      <c r="I6" s="306"/>
      <c r="J6" s="306"/>
      <c r="K6" s="307"/>
      <c r="M6" s="146"/>
      <c r="N6" s="146"/>
      <c r="IN6" s="2"/>
      <c r="IO6" s="2"/>
      <c r="IP6" s="2"/>
      <c r="IQ6" s="2"/>
      <c r="IR6" s="2"/>
      <c r="IS6" s="2"/>
      <c r="IT6" s="2"/>
      <c r="IU6" s="2"/>
      <c r="IV6" s="2"/>
    </row>
    <row r="7" spans="2:256" s="2" customFormat="1" ht="13.5" thickBot="1" x14ac:dyDescent="0.35">
      <c r="B7" s="308"/>
      <c r="C7" s="309"/>
      <c r="D7" s="309"/>
      <c r="E7" s="309"/>
      <c r="F7" s="309"/>
      <c r="G7" s="309"/>
      <c r="H7" s="309"/>
      <c r="I7" s="309"/>
      <c r="J7" s="309"/>
      <c r="K7" s="310"/>
      <c r="L7" s="3"/>
      <c r="M7" s="145"/>
      <c r="N7" s="14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</row>
    <row r="8" spans="2:256" s="9" customFormat="1" ht="13" thickBot="1" x14ac:dyDescent="0.3">
      <c r="B8" s="60"/>
      <c r="C8" s="298"/>
      <c r="D8" s="298"/>
      <c r="E8" s="298"/>
      <c r="F8" s="298"/>
      <c r="G8" s="298"/>
      <c r="H8" s="298"/>
      <c r="I8" s="298"/>
      <c r="J8" s="298"/>
      <c r="K8" s="61"/>
      <c r="M8" s="143"/>
      <c r="N8" s="143"/>
    </row>
    <row r="9" spans="2:256" s="9" customFormat="1" ht="25.5" customHeight="1" thickBot="1" x14ac:dyDescent="0.3">
      <c r="B9" s="10"/>
      <c r="C9" s="12" t="s">
        <v>0</v>
      </c>
      <c r="D9" s="12" t="s">
        <v>1</v>
      </c>
      <c r="E9" s="13" t="s">
        <v>2</v>
      </c>
      <c r="F9" s="14" t="s">
        <v>3</v>
      </c>
      <c r="G9" s="15" t="s">
        <v>4</v>
      </c>
      <c r="H9" s="15" t="s">
        <v>5</v>
      </c>
      <c r="I9" s="15" t="s">
        <v>6</v>
      </c>
      <c r="J9" s="16" t="s">
        <v>7</v>
      </c>
      <c r="K9" s="36"/>
      <c r="L9" s="220"/>
      <c r="M9" s="161"/>
      <c r="N9" s="143"/>
    </row>
    <row r="10" spans="2:256" s="9" customFormat="1" ht="13.5" thickBot="1" x14ac:dyDescent="0.3">
      <c r="B10" s="10"/>
      <c r="C10" s="189"/>
      <c r="D10" s="17"/>
      <c r="E10" s="18"/>
      <c r="F10" s="19"/>
      <c r="G10" s="20"/>
      <c r="H10" s="20"/>
      <c r="I10" s="20"/>
      <c r="J10" s="21"/>
      <c r="K10" s="36"/>
      <c r="M10" s="143"/>
      <c r="N10" s="143"/>
    </row>
    <row r="11" spans="2:256" s="9" customFormat="1" ht="13.5" thickBot="1" x14ac:dyDescent="0.3">
      <c r="B11" s="10"/>
      <c r="C11" s="190">
        <v>1</v>
      </c>
      <c r="D11" s="224" t="s">
        <v>8</v>
      </c>
      <c r="E11" s="225"/>
      <c r="F11" s="225"/>
      <c r="G11" s="225"/>
      <c r="H11" s="226"/>
      <c r="I11" s="22">
        <f>SUM(H12:H14)</f>
        <v>0</v>
      </c>
      <c r="J11" s="23" t="e">
        <f>I11/$I$109</f>
        <v>#DIV/0!</v>
      </c>
      <c r="K11" s="36"/>
      <c r="M11" s="143"/>
      <c r="N11" s="143"/>
    </row>
    <row r="12" spans="2:256" s="25" customFormat="1" x14ac:dyDescent="0.25">
      <c r="B12" s="148"/>
      <c r="C12" s="135" t="s">
        <v>9</v>
      </c>
      <c r="D12" s="132" t="s">
        <v>10</v>
      </c>
      <c r="E12" s="135" t="s">
        <v>11</v>
      </c>
      <c r="F12" s="259">
        <f>1471+46+140</f>
        <v>1657</v>
      </c>
      <c r="G12" s="149"/>
      <c r="H12" s="24">
        <f>F12*G12</f>
        <v>0</v>
      </c>
      <c r="I12" s="134"/>
      <c r="J12" s="150" t="e">
        <f>+H12/$I$109</f>
        <v>#DIV/0!</v>
      </c>
      <c r="K12" s="151"/>
      <c r="M12" s="9"/>
      <c r="N12" s="152"/>
    </row>
    <row r="13" spans="2:256" s="25" customFormat="1" x14ac:dyDescent="0.25">
      <c r="B13" s="148"/>
      <c r="C13" s="135" t="s">
        <v>12</v>
      </c>
      <c r="D13" s="132" t="s">
        <v>13</v>
      </c>
      <c r="E13" s="153" t="s">
        <v>14</v>
      </c>
      <c r="F13" s="133">
        <v>1</v>
      </c>
      <c r="G13" s="149"/>
      <c r="H13" s="24">
        <f>F13*G13</f>
        <v>0</v>
      </c>
      <c r="I13" s="134"/>
      <c r="J13" s="150" t="e">
        <f>+H13/$I$109</f>
        <v>#DIV/0!</v>
      </c>
      <c r="K13" s="151"/>
      <c r="L13" s="154"/>
      <c r="M13" s="152"/>
      <c r="N13" s="152"/>
    </row>
    <row r="14" spans="2:256" s="25" customFormat="1" ht="13" thickBot="1" x14ac:dyDescent="0.3">
      <c r="B14" s="148"/>
      <c r="C14" s="135" t="s">
        <v>15</v>
      </c>
      <c r="D14" s="132" t="s">
        <v>16</v>
      </c>
      <c r="E14" s="153" t="s">
        <v>14</v>
      </c>
      <c r="F14" s="133">
        <v>1</v>
      </c>
      <c r="G14" s="149"/>
      <c r="H14" s="24">
        <f>F14*G14</f>
        <v>0</v>
      </c>
      <c r="I14" s="134"/>
      <c r="J14" s="150" t="e">
        <f>+H14/$I$109</f>
        <v>#DIV/0!</v>
      </c>
      <c r="K14" s="151"/>
      <c r="L14" s="154"/>
      <c r="M14" s="152"/>
      <c r="N14" s="152"/>
    </row>
    <row r="15" spans="2:256" s="9" customFormat="1" ht="13.5" thickBot="1" x14ac:dyDescent="0.3">
      <c r="B15" s="10"/>
      <c r="C15" s="190">
        <f>+C11+1</f>
        <v>2</v>
      </c>
      <c r="D15" s="224" t="s">
        <v>17</v>
      </c>
      <c r="E15" s="225"/>
      <c r="F15" s="225"/>
      <c r="G15" s="225"/>
      <c r="H15" s="226"/>
      <c r="I15" s="22">
        <f>SUM(H16:H34)</f>
        <v>0</v>
      </c>
      <c r="J15" s="23" t="e">
        <f>I15/$I$109</f>
        <v>#DIV/0!</v>
      </c>
      <c r="K15" s="36"/>
      <c r="M15" s="143"/>
      <c r="N15" s="143"/>
    </row>
    <row r="16" spans="2:256" s="9" customFormat="1" ht="13" x14ac:dyDescent="0.25">
      <c r="B16" s="10"/>
      <c r="C16" s="191" t="s">
        <v>18</v>
      </c>
      <c r="D16" s="183" t="s">
        <v>19</v>
      </c>
      <c r="E16" s="184"/>
      <c r="F16" s="185"/>
      <c r="G16" s="186"/>
      <c r="H16" s="187"/>
      <c r="I16" s="186"/>
      <c r="J16" s="188"/>
      <c r="K16" s="36"/>
      <c r="M16" s="143"/>
      <c r="N16" s="143"/>
    </row>
    <row r="17" spans="2:14" s="9" customFormat="1" x14ac:dyDescent="0.25">
      <c r="B17" s="10"/>
      <c r="C17" s="192" t="s">
        <v>20</v>
      </c>
      <c r="D17" s="132" t="s">
        <v>21</v>
      </c>
      <c r="E17" s="135" t="s">
        <v>11</v>
      </c>
      <c r="F17" s="133">
        <v>220</v>
      </c>
      <c r="G17" s="136"/>
      <c r="H17" s="24">
        <f t="shared" ref="H17:H25" si="0">F17*G17</f>
        <v>0</v>
      </c>
      <c r="I17" s="136"/>
      <c r="J17" s="137" t="e">
        <f t="shared" ref="J17:J25" si="1">+H17/$I$109</f>
        <v>#DIV/0!</v>
      </c>
      <c r="K17" s="36"/>
      <c r="M17" s="222"/>
      <c r="N17" s="158"/>
    </row>
    <row r="18" spans="2:14" s="9" customFormat="1" x14ac:dyDescent="0.25">
      <c r="B18" s="10"/>
      <c r="C18" s="192" t="s">
        <v>22</v>
      </c>
      <c r="D18" s="132" t="s">
        <v>23</v>
      </c>
      <c r="E18" s="135" t="s">
        <v>11</v>
      </c>
      <c r="F18" s="211">
        <v>632</v>
      </c>
      <c r="G18" s="209"/>
      <c r="H18" s="24">
        <f t="shared" si="0"/>
        <v>0</v>
      </c>
      <c r="I18" s="209"/>
      <c r="J18" s="212" t="e">
        <f t="shared" si="1"/>
        <v>#DIV/0!</v>
      </c>
      <c r="K18" s="36"/>
      <c r="L18" s="63"/>
      <c r="M18" s="222"/>
      <c r="N18" s="158"/>
    </row>
    <row r="19" spans="2:14" s="9" customFormat="1" ht="25" x14ac:dyDescent="0.25">
      <c r="B19" s="10"/>
      <c r="C19" s="192" t="s">
        <v>24</v>
      </c>
      <c r="D19" s="132" t="s">
        <v>25</v>
      </c>
      <c r="E19" s="135" t="s">
        <v>11</v>
      </c>
      <c r="F19" s="211">
        <v>28</v>
      </c>
      <c r="G19" s="209"/>
      <c r="H19" s="24">
        <f t="shared" si="0"/>
        <v>0</v>
      </c>
      <c r="I19" s="209"/>
      <c r="J19" s="212" t="e">
        <f t="shared" si="1"/>
        <v>#DIV/0!</v>
      </c>
      <c r="K19" s="36"/>
      <c r="L19" s="63"/>
      <c r="M19" s="158"/>
      <c r="N19" s="158"/>
    </row>
    <row r="20" spans="2:14" s="9" customFormat="1" x14ac:dyDescent="0.25">
      <c r="B20" s="10"/>
      <c r="C20" s="192" t="s">
        <v>26</v>
      </c>
      <c r="D20" s="213" t="s">
        <v>27</v>
      </c>
      <c r="E20" s="135" t="s">
        <v>28</v>
      </c>
      <c r="F20" s="133">
        <v>220</v>
      </c>
      <c r="G20" s="136"/>
      <c r="H20" s="24">
        <f t="shared" si="0"/>
        <v>0</v>
      </c>
      <c r="I20" s="136"/>
      <c r="J20" s="137" t="e">
        <f t="shared" si="1"/>
        <v>#DIV/0!</v>
      </c>
      <c r="K20" s="36"/>
      <c r="M20" s="158"/>
      <c r="N20" s="158"/>
    </row>
    <row r="21" spans="2:14" s="9" customFormat="1" x14ac:dyDescent="0.25">
      <c r="B21" s="10"/>
      <c r="C21" s="192" t="s">
        <v>29</v>
      </c>
      <c r="D21" s="213" t="s">
        <v>30</v>
      </c>
      <c r="E21" s="135" t="s">
        <v>11</v>
      </c>
      <c r="F21" s="133">
        <v>32</v>
      </c>
      <c r="G21" s="136"/>
      <c r="H21" s="24">
        <f t="shared" si="0"/>
        <v>0</v>
      </c>
      <c r="I21" s="136"/>
      <c r="J21" s="137" t="e">
        <f t="shared" si="1"/>
        <v>#DIV/0!</v>
      </c>
      <c r="K21" s="36"/>
      <c r="M21" s="158"/>
      <c r="N21" s="158"/>
    </row>
    <row r="22" spans="2:14" s="255" customFormat="1" ht="25" x14ac:dyDescent="0.25">
      <c r="B22" s="245"/>
      <c r="C22" s="246" t="s">
        <v>31</v>
      </c>
      <c r="D22" s="260" t="s">
        <v>184</v>
      </c>
      <c r="E22" s="261" t="s">
        <v>32</v>
      </c>
      <c r="F22" s="262">
        <v>1</v>
      </c>
      <c r="G22" s="252"/>
      <c r="H22" s="251">
        <f t="shared" si="0"/>
        <v>0</v>
      </c>
      <c r="I22" s="252"/>
      <c r="J22" s="253" t="e">
        <f t="shared" si="1"/>
        <v>#DIV/0!</v>
      </c>
      <c r="K22" s="254"/>
      <c r="M22" s="158"/>
      <c r="N22" s="158"/>
    </row>
    <row r="23" spans="2:14" s="9" customFormat="1" x14ac:dyDescent="0.25">
      <c r="B23" s="10"/>
      <c r="C23" s="192" t="s">
        <v>33</v>
      </c>
      <c r="D23" s="213" t="s">
        <v>34</v>
      </c>
      <c r="E23" s="135" t="s">
        <v>32</v>
      </c>
      <c r="F23" s="133">
        <v>126</v>
      </c>
      <c r="G23" s="136"/>
      <c r="H23" s="24">
        <f t="shared" si="0"/>
        <v>0</v>
      </c>
      <c r="I23" s="136"/>
      <c r="J23" s="137" t="e">
        <f t="shared" si="1"/>
        <v>#DIV/0!</v>
      </c>
      <c r="K23" s="36"/>
      <c r="N23" s="158"/>
    </row>
    <row r="24" spans="2:14" s="9" customFormat="1" x14ac:dyDescent="0.25">
      <c r="B24" s="10"/>
      <c r="C24" s="192" t="s">
        <v>189</v>
      </c>
      <c r="D24" s="213" t="s">
        <v>35</v>
      </c>
      <c r="E24" s="135" t="s">
        <v>32</v>
      </c>
      <c r="F24" s="214">
        <v>164</v>
      </c>
      <c r="G24" s="136"/>
      <c r="H24" s="24">
        <f t="shared" si="0"/>
        <v>0</v>
      </c>
      <c r="I24" s="136"/>
      <c r="J24" s="137" t="e">
        <f t="shared" si="1"/>
        <v>#DIV/0!</v>
      </c>
      <c r="K24" s="36"/>
      <c r="M24" s="158"/>
      <c r="N24" s="158"/>
    </row>
    <row r="25" spans="2:14" s="255" customFormat="1" ht="25" x14ac:dyDescent="0.25">
      <c r="B25" s="245"/>
      <c r="C25" s="246" t="s">
        <v>187</v>
      </c>
      <c r="D25" s="260" t="s">
        <v>188</v>
      </c>
      <c r="E25" s="261" t="s">
        <v>11</v>
      </c>
      <c r="F25" s="262">
        <v>22</v>
      </c>
      <c r="G25" s="252"/>
      <c r="H25" s="251">
        <f t="shared" si="0"/>
        <v>0</v>
      </c>
      <c r="I25" s="252"/>
      <c r="J25" s="253" t="e">
        <f t="shared" si="1"/>
        <v>#DIV/0!</v>
      </c>
      <c r="K25" s="254"/>
      <c r="M25" s="158"/>
      <c r="N25" s="158"/>
    </row>
    <row r="26" spans="2:14" s="9" customFormat="1" ht="13" x14ac:dyDescent="0.25">
      <c r="B26" s="10"/>
      <c r="C26" s="191" t="s">
        <v>36</v>
      </c>
      <c r="D26" s="183" t="s">
        <v>37</v>
      </c>
      <c r="E26" s="184"/>
      <c r="F26" s="185"/>
      <c r="G26" s="186"/>
      <c r="H26" s="187"/>
      <c r="I26" s="186"/>
      <c r="J26" s="188"/>
      <c r="K26" s="36"/>
      <c r="M26" s="143"/>
      <c r="N26" s="143"/>
    </row>
    <row r="27" spans="2:14" s="9" customFormat="1" x14ac:dyDescent="0.25">
      <c r="B27" s="10"/>
      <c r="C27" s="192" t="s">
        <v>38</v>
      </c>
      <c r="D27" s="132" t="s">
        <v>39</v>
      </c>
      <c r="E27" s="135" t="s">
        <v>11</v>
      </c>
      <c r="F27" s="210">
        <v>51</v>
      </c>
      <c r="G27" s="156"/>
      <c r="H27" s="24">
        <f>F27*G27</f>
        <v>0</v>
      </c>
      <c r="I27" s="156"/>
      <c r="J27" s="157" t="e">
        <f>+H27/$I$109</f>
        <v>#DIV/0!</v>
      </c>
      <c r="K27" s="36"/>
      <c r="M27" s="158"/>
      <c r="N27" s="158"/>
    </row>
    <row r="28" spans="2:14" s="9" customFormat="1" ht="25" x14ac:dyDescent="0.25">
      <c r="B28" s="10"/>
      <c r="C28" s="192" t="s">
        <v>40</v>
      </c>
      <c r="D28" s="132" t="s">
        <v>41</v>
      </c>
      <c r="E28" s="135" t="s">
        <v>42</v>
      </c>
      <c r="F28" s="133">
        <v>0.5</v>
      </c>
      <c r="G28" s="136"/>
      <c r="H28" s="24">
        <f>F28*G28</f>
        <v>0</v>
      </c>
      <c r="I28" s="136"/>
      <c r="J28" s="137" t="e">
        <f>+H28/$I$109</f>
        <v>#DIV/0!</v>
      </c>
      <c r="K28" s="36"/>
      <c r="L28" s="63"/>
      <c r="M28" s="158"/>
      <c r="N28" s="158"/>
    </row>
    <row r="29" spans="2:14" s="9" customFormat="1" ht="13" x14ac:dyDescent="0.25">
      <c r="B29" s="10"/>
      <c r="C29" s="191" t="s">
        <v>43</v>
      </c>
      <c r="D29" s="183" t="s">
        <v>44</v>
      </c>
      <c r="E29" s="184"/>
      <c r="F29" s="185"/>
      <c r="G29" s="186"/>
      <c r="H29" s="187"/>
      <c r="I29" s="186"/>
      <c r="J29" s="188"/>
      <c r="K29" s="36"/>
      <c r="M29" s="143"/>
      <c r="N29" s="143"/>
    </row>
    <row r="30" spans="2:14" s="9" customFormat="1" ht="28.5" customHeight="1" x14ac:dyDescent="0.25">
      <c r="B30" s="10"/>
      <c r="C30" s="192" t="s">
        <v>45</v>
      </c>
      <c r="D30" s="132" t="s">
        <v>46</v>
      </c>
      <c r="E30" s="135" t="s">
        <v>14</v>
      </c>
      <c r="F30" s="133">
        <v>1</v>
      </c>
      <c r="G30" s="136"/>
      <c r="H30" s="24">
        <f>F30*G30</f>
        <v>0</v>
      </c>
      <c r="I30" s="136"/>
      <c r="J30" s="137" t="e">
        <f>+H30/$I$109</f>
        <v>#DIV/0!</v>
      </c>
      <c r="K30" s="36"/>
      <c r="L30" s="63"/>
      <c r="M30" s="158"/>
      <c r="N30" s="158"/>
    </row>
    <row r="31" spans="2:14" s="9" customFormat="1" ht="13" x14ac:dyDescent="0.25">
      <c r="B31" s="10"/>
      <c r="C31" s="191" t="s">
        <v>206</v>
      </c>
      <c r="D31" s="183" t="s">
        <v>207</v>
      </c>
      <c r="E31" s="184"/>
      <c r="F31" s="185"/>
      <c r="G31" s="186"/>
      <c r="H31" s="187"/>
      <c r="I31" s="186"/>
      <c r="J31" s="188"/>
      <c r="K31" s="36"/>
      <c r="M31" s="143"/>
      <c r="N31" s="143"/>
    </row>
    <row r="32" spans="2:14" s="255" customFormat="1" x14ac:dyDescent="0.25">
      <c r="B32" s="245"/>
      <c r="C32" s="246" t="s">
        <v>208</v>
      </c>
      <c r="D32" s="263" t="s">
        <v>21</v>
      </c>
      <c r="E32" s="261" t="s">
        <v>11</v>
      </c>
      <c r="F32" s="259">
        <v>46</v>
      </c>
      <c r="G32" s="252"/>
      <c r="H32" s="251">
        <f t="shared" ref="H32:H34" si="2">F32*G32</f>
        <v>0</v>
      </c>
      <c r="I32" s="252"/>
      <c r="J32" s="253" t="e">
        <f>+H32/$I$109</f>
        <v>#DIV/0!</v>
      </c>
      <c r="K32" s="254"/>
      <c r="M32" s="222"/>
      <c r="N32" s="158"/>
    </row>
    <row r="33" spans="2:16" s="255" customFormat="1" x14ac:dyDescent="0.25">
      <c r="B33" s="245"/>
      <c r="C33" s="246" t="s">
        <v>209</v>
      </c>
      <c r="D33" s="260" t="s">
        <v>27</v>
      </c>
      <c r="E33" s="261" t="s">
        <v>28</v>
      </c>
      <c r="F33" s="259">
        <v>23</v>
      </c>
      <c r="G33" s="252"/>
      <c r="H33" s="251">
        <f t="shared" si="2"/>
        <v>0</v>
      </c>
      <c r="I33" s="252"/>
      <c r="J33" s="253" t="e">
        <f>+H33/$I$109</f>
        <v>#DIV/0!</v>
      </c>
      <c r="K33" s="254"/>
      <c r="M33" s="158"/>
      <c r="N33" s="158"/>
    </row>
    <row r="34" spans="2:16" s="255" customFormat="1" ht="13" thickBot="1" x14ac:dyDescent="0.3">
      <c r="B34" s="245"/>
      <c r="C34" s="246" t="s">
        <v>222</v>
      </c>
      <c r="D34" s="260" t="s">
        <v>34</v>
      </c>
      <c r="E34" s="261" t="s">
        <v>32</v>
      </c>
      <c r="F34" s="259">
        <v>6</v>
      </c>
      <c r="G34" s="252"/>
      <c r="H34" s="251">
        <f t="shared" si="2"/>
        <v>0</v>
      </c>
      <c r="I34" s="252"/>
      <c r="J34" s="253" t="e">
        <f>+H34/$I$109</f>
        <v>#DIV/0!</v>
      </c>
      <c r="K34" s="254"/>
      <c r="N34" s="158"/>
    </row>
    <row r="35" spans="2:16" s="9" customFormat="1" ht="13.5" thickBot="1" x14ac:dyDescent="0.3">
      <c r="B35" s="10"/>
      <c r="C35" s="190">
        <f>+C15+1</f>
        <v>3</v>
      </c>
      <c r="D35" s="224" t="s">
        <v>47</v>
      </c>
      <c r="E35" s="225"/>
      <c r="F35" s="225"/>
      <c r="G35" s="225"/>
      <c r="H35" s="226"/>
      <c r="I35" s="22">
        <f>SUM(H36:H43)</f>
        <v>0</v>
      </c>
      <c r="J35" s="23" t="e">
        <f>I35/$I$109</f>
        <v>#DIV/0!</v>
      </c>
      <c r="K35" s="36"/>
      <c r="M35" s="143"/>
      <c r="N35" s="143"/>
    </row>
    <row r="36" spans="2:16" s="9" customFormat="1" ht="13" x14ac:dyDescent="0.25">
      <c r="B36" s="10"/>
      <c r="C36" s="191" t="s">
        <v>48</v>
      </c>
      <c r="D36" s="182" t="s">
        <v>19</v>
      </c>
      <c r="E36" s="177"/>
      <c r="F36" s="178"/>
      <c r="G36" s="179"/>
      <c r="H36" s="180"/>
      <c r="I36" s="179"/>
      <c r="J36" s="181"/>
      <c r="K36" s="36"/>
      <c r="M36" s="143"/>
      <c r="N36" s="143"/>
    </row>
    <row r="37" spans="2:16" s="9" customFormat="1" ht="38.5" customHeight="1" x14ac:dyDescent="0.25">
      <c r="B37" s="10"/>
      <c r="C37" s="192" t="s">
        <v>49</v>
      </c>
      <c r="D37" s="132" t="s">
        <v>50</v>
      </c>
      <c r="E37" s="31" t="s">
        <v>11</v>
      </c>
      <c r="F37" s="138">
        <v>220</v>
      </c>
      <c r="G37" s="136"/>
      <c r="H37" s="24">
        <f>F37*G37</f>
        <v>0</v>
      </c>
      <c r="I37" s="136"/>
      <c r="J37" s="137" t="e">
        <f>+H37/$I$109</f>
        <v>#DIV/0!</v>
      </c>
      <c r="K37" s="36"/>
      <c r="N37" s="216"/>
    </row>
    <row r="38" spans="2:16" s="9" customFormat="1" ht="37.5" x14ac:dyDescent="0.25">
      <c r="B38" s="10"/>
      <c r="C38" s="192" t="s">
        <v>51</v>
      </c>
      <c r="D38" s="132" t="s">
        <v>223</v>
      </c>
      <c r="E38" s="31" t="s">
        <v>11</v>
      </c>
      <c r="F38" s="138">
        <v>22</v>
      </c>
      <c r="G38" s="136"/>
      <c r="H38" s="24">
        <f>F38*G38</f>
        <v>0</v>
      </c>
      <c r="I38" s="136"/>
      <c r="J38" s="137" t="e">
        <f>+H38/$I$109</f>
        <v>#DIV/0!</v>
      </c>
      <c r="K38" s="36"/>
      <c r="N38" s="216"/>
    </row>
    <row r="39" spans="2:16" s="255" customFormat="1" ht="37.5" x14ac:dyDescent="0.25">
      <c r="B39" s="245"/>
      <c r="C39" s="246" t="s">
        <v>185</v>
      </c>
      <c r="D39" s="263" t="s">
        <v>186</v>
      </c>
      <c r="E39" s="264" t="s">
        <v>11</v>
      </c>
      <c r="F39" s="262">
        <v>2.2000000000000002</v>
      </c>
      <c r="G39" s="252"/>
      <c r="H39" s="251">
        <f t="shared" ref="H39" si="3">F39*G39</f>
        <v>0</v>
      </c>
      <c r="I39" s="252"/>
      <c r="J39" s="253" t="e">
        <f>+H39/$I$109</f>
        <v>#DIV/0!</v>
      </c>
      <c r="K39" s="254"/>
      <c r="M39" s="158"/>
      <c r="N39" s="216"/>
    </row>
    <row r="40" spans="2:16" s="9" customFormat="1" ht="13" x14ac:dyDescent="0.25">
      <c r="B40" s="10"/>
      <c r="C40" s="191" t="s">
        <v>52</v>
      </c>
      <c r="D40" s="183" t="s">
        <v>44</v>
      </c>
      <c r="E40" s="184"/>
      <c r="F40" s="185"/>
      <c r="G40" s="186"/>
      <c r="H40" s="187"/>
      <c r="I40" s="186"/>
      <c r="J40" s="188"/>
      <c r="K40" s="36"/>
      <c r="M40" s="143"/>
      <c r="N40" s="143"/>
    </row>
    <row r="41" spans="2:16" s="9" customFormat="1" ht="25" x14ac:dyDescent="0.25">
      <c r="B41" s="10"/>
      <c r="C41" s="192" t="s">
        <v>53</v>
      </c>
      <c r="D41" s="215" t="s">
        <v>54</v>
      </c>
      <c r="E41" s="135" t="s">
        <v>11</v>
      </c>
      <c r="F41" s="210">
        <v>1</v>
      </c>
      <c r="G41" s="156"/>
      <c r="H41" s="24">
        <f>F41*G41</f>
        <v>0</v>
      </c>
      <c r="I41" s="156"/>
      <c r="J41" s="157" t="e">
        <f>+H41/$I$109</f>
        <v>#DIV/0!</v>
      </c>
      <c r="K41" s="36"/>
      <c r="M41" s="158"/>
      <c r="N41" s="158"/>
    </row>
    <row r="42" spans="2:16" s="9" customFormat="1" ht="13" x14ac:dyDescent="0.25">
      <c r="B42" s="10"/>
      <c r="C42" s="191" t="s">
        <v>210</v>
      </c>
      <c r="D42" s="183" t="s">
        <v>207</v>
      </c>
      <c r="E42" s="184"/>
      <c r="F42" s="185"/>
      <c r="G42" s="186"/>
      <c r="H42" s="187"/>
      <c r="I42" s="186"/>
      <c r="J42" s="188"/>
      <c r="K42" s="36"/>
      <c r="M42" s="143"/>
      <c r="N42" s="143"/>
    </row>
    <row r="43" spans="2:16" s="255" customFormat="1" ht="38.5" customHeight="1" thickBot="1" x14ac:dyDescent="0.3">
      <c r="B43" s="245"/>
      <c r="C43" s="246" t="s">
        <v>211</v>
      </c>
      <c r="D43" s="263" t="s">
        <v>50</v>
      </c>
      <c r="E43" s="264" t="s">
        <v>11</v>
      </c>
      <c r="F43" s="265">
        <v>46</v>
      </c>
      <c r="G43" s="252"/>
      <c r="H43" s="251">
        <f>F43*G43</f>
        <v>0</v>
      </c>
      <c r="I43" s="252"/>
      <c r="J43" s="253" t="e">
        <f>+H43/$I$109</f>
        <v>#DIV/0!</v>
      </c>
      <c r="K43" s="254"/>
      <c r="N43" s="216"/>
    </row>
    <row r="44" spans="2:16" s="9" customFormat="1" ht="13.5" thickBot="1" x14ac:dyDescent="0.3">
      <c r="B44" s="10"/>
      <c r="C44" s="190">
        <f>+C35+1</f>
        <v>4</v>
      </c>
      <c r="D44" s="224" t="s">
        <v>55</v>
      </c>
      <c r="E44" s="225"/>
      <c r="F44" s="225"/>
      <c r="G44" s="225"/>
      <c r="H44" s="226"/>
      <c r="I44" s="22">
        <f>SUM(H46:H57)</f>
        <v>0</v>
      </c>
      <c r="J44" s="23" t="e">
        <f>I44/$I$109</f>
        <v>#DIV/0!</v>
      </c>
      <c r="K44" s="36"/>
      <c r="L44" s="244"/>
      <c r="M44" s="63"/>
      <c r="N44" s="147"/>
    </row>
    <row r="45" spans="2:16" s="9" customFormat="1" ht="13" x14ac:dyDescent="0.25">
      <c r="B45" s="10"/>
      <c r="C45" s="191" t="s">
        <v>56</v>
      </c>
      <c r="D45" s="182" t="s">
        <v>19</v>
      </c>
      <c r="E45" s="177"/>
      <c r="F45" s="178"/>
      <c r="G45" s="179"/>
      <c r="H45" s="180"/>
      <c r="I45" s="179"/>
      <c r="J45" s="181"/>
      <c r="K45" s="36"/>
      <c r="M45" s="143"/>
      <c r="N45" s="143"/>
    </row>
    <row r="46" spans="2:16" s="9" customFormat="1" ht="51" customHeight="1" x14ac:dyDescent="0.25">
      <c r="B46" s="10"/>
      <c r="C46" s="192" t="s">
        <v>57</v>
      </c>
      <c r="D46" s="217" t="s">
        <v>58</v>
      </c>
      <c r="E46" s="131" t="s">
        <v>11</v>
      </c>
      <c r="F46" s="139">
        <v>220</v>
      </c>
      <c r="G46" s="134"/>
      <c r="H46" s="24">
        <f>F46*G46</f>
        <v>0</v>
      </c>
      <c r="I46" s="136"/>
      <c r="J46" s="137" t="e">
        <f t="shared" ref="J46:J51" si="4">+H46/$I$109</f>
        <v>#DIV/0!</v>
      </c>
      <c r="K46" s="36"/>
      <c r="L46" s="63"/>
      <c r="M46" s="158"/>
      <c r="N46" s="222"/>
    </row>
    <row r="47" spans="2:16" s="9" customFormat="1" ht="80" customHeight="1" x14ac:dyDescent="0.25">
      <c r="B47" s="10"/>
      <c r="C47" s="192" t="s">
        <v>59</v>
      </c>
      <c r="D47" s="217" t="s">
        <v>243</v>
      </c>
      <c r="E47" s="131" t="s">
        <v>11</v>
      </c>
      <c r="F47" s="218">
        <v>28</v>
      </c>
      <c r="G47" s="134"/>
      <c r="H47" s="24">
        <f>F47*G47</f>
        <v>0</v>
      </c>
      <c r="I47" s="136"/>
      <c r="J47" s="137" t="e">
        <f t="shared" si="4"/>
        <v>#DIV/0!</v>
      </c>
      <c r="K47" s="36"/>
      <c r="M47" s="240"/>
      <c r="N47" s="158"/>
    </row>
    <row r="48" spans="2:16" s="255" customFormat="1" ht="79" customHeight="1" x14ac:dyDescent="0.25">
      <c r="B48" s="245"/>
      <c r="C48" s="246" t="s">
        <v>60</v>
      </c>
      <c r="D48" s="247" t="s">
        <v>61</v>
      </c>
      <c r="E48" s="248" t="s">
        <v>11</v>
      </c>
      <c r="F48" s="249">
        <v>632</v>
      </c>
      <c r="G48" s="250"/>
      <c r="H48" s="251">
        <f>F48*G48</f>
        <v>0</v>
      </c>
      <c r="I48" s="252"/>
      <c r="J48" s="253" t="e">
        <f t="shared" si="4"/>
        <v>#DIV/0!</v>
      </c>
      <c r="K48" s="254"/>
      <c r="M48" s="158"/>
      <c r="N48" s="242"/>
      <c r="O48" s="158"/>
      <c r="P48" s="243"/>
    </row>
    <row r="49" spans="2:16" s="9" customFormat="1" ht="25" x14ac:dyDescent="0.25">
      <c r="B49" s="10"/>
      <c r="C49" s="192" t="s">
        <v>62</v>
      </c>
      <c r="D49" s="217" t="s">
        <v>63</v>
      </c>
      <c r="E49" s="131" t="s">
        <v>32</v>
      </c>
      <c r="F49" s="139">
        <v>1</v>
      </c>
      <c r="G49" s="134"/>
      <c r="H49" s="24">
        <f>F49*G49</f>
        <v>0</v>
      </c>
      <c r="I49" s="136"/>
      <c r="J49" s="137" t="e">
        <f t="shared" si="4"/>
        <v>#DIV/0!</v>
      </c>
      <c r="K49" s="36"/>
      <c r="L49" s="63"/>
      <c r="M49" s="158"/>
      <c r="N49" s="242"/>
      <c r="O49" s="143"/>
      <c r="P49" s="241"/>
    </row>
    <row r="50" spans="2:16" s="9" customFormat="1" ht="25.5" x14ac:dyDescent="0.25">
      <c r="B50" s="10"/>
      <c r="C50" s="192" t="s">
        <v>64</v>
      </c>
      <c r="D50" s="217" t="s">
        <v>180</v>
      </c>
      <c r="E50" s="131" t="s">
        <v>28</v>
      </c>
      <c r="F50" s="139">
        <v>220</v>
      </c>
      <c r="G50" s="134"/>
      <c r="H50" s="24">
        <f t="shared" ref="H50:H53" si="5">F50*G50</f>
        <v>0</v>
      </c>
      <c r="I50" s="136"/>
      <c r="J50" s="137" t="e">
        <f t="shared" si="4"/>
        <v>#DIV/0!</v>
      </c>
      <c r="K50" s="36"/>
      <c r="L50" s="63"/>
      <c r="M50" s="158"/>
      <c r="N50" s="242"/>
      <c r="O50" s="143"/>
      <c r="P50" s="143"/>
    </row>
    <row r="51" spans="2:16" s="9" customFormat="1" ht="25" x14ac:dyDescent="0.25">
      <c r="B51" s="10"/>
      <c r="C51" s="192" t="s">
        <v>65</v>
      </c>
      <c r="D51" s="217" t="s">
        <v>66</v>
      </c>
      <c r="E51" s="131" t="s">
        <v>28</v>
      </c>
      <c r="F51" s="139">
        <v>10</v>
      </c>
      <c r="G51" s="256"/>
      <c r="H51" s="24">
        <f t="shared" si="5"/>
        <v>0</v>
      </c>
      <c r="I51" s="136"/>
      <c r="J51" s="137" t="e">
        <f t="shared" si="4"/>
        <v>#DIV/0!</v>
      </c>
      <c r="K51" s="36"/>
      <c r="M51" s="158"/>
      <c r="N51" s="242"/>
      <c r="O51" s="143"/>
      <c r="P51" s="241"/>
    </row>
    <row r="52" spans="2:16" s="9" customFormat="1" ht="13" x14ac:dyDescent="0.25">
      <c r="B52" s="10"/>
      <c r="C52" s="191" t="s">
        <v>67</v>
      </c>
      <c r="D52" s="183" t="s">
        <v>37</v>
      </c>
      <c r="E52" s="184"/>
      <c r="F52" s="185"/>
      <c r="G52" s="186"/>
      <c r="H52" s="187"/>
      <c r="I52" s="186"/>
      <c r="J52" s="188"/>
      <c r="K52" s="36"/>
      <c r="M52" s="143"/>
      <c r="N52" s="143"/>
    </row>
    <row r="53" spans="2:16" s="9" customFormat="1" ht="73.5" customHeight="1" x14ac:dyDescent="0.25">
      <c r="B53" s="10"/>
      <c r="C53" s="192" t="s">
        <v>68</v>
      </c>
      <c r="D53" s="217" t="s">
        <v>69</v>
      </c>
      <c r="E53" s="131" t="s">
        <v>11</v>
      </c>
      <c r="F53" s="218">
        <v>51</v>
      </c>
      <c r="G53" s="256"/>
      <c r="H53" s="24">
        <f t="shared" si="5"/>
        <v>0</v>
      </c>
      <c r="I53" s="136"/>
      <c r="J53" s="137" t="e">
        <f>+H53/$I$109</f>
        <v>#DIV/0!</v>
      </c>
      <c r="K53" s="36"/>
      <c r="M53" s="158"/>
      <c r="N53" s="158"/>
      <c r="P53" s="241"/>
    </row>
    <row r="54" spans="2:16" s="9" customFormat="1" ht="13" x14ac:dyDescent="0.25">
      <c r="B54" s="10"/>
      <c r="C54" s="191" t="s">
        <v>212</v>
      </c>
      <c r="D54" s="183" t="s">
        <v>207</v>
      </c>
      <c r="E54" s="184"/>
      <c r="F54" s="185"/>
      <c r="G54" s="186"/>
      <c r="H54" s="187"/>
      <c r="I54" s="186"/>
      <c r="J54" s="188"/>
      <c r="K54" s="36"/>
      <c r="M54" s="143"/>
      <c r="N54" s="143"/>
    </row>
    <row r="55" spans="2:16" s="255" customFormat="1" ht="51" customHeight="1" x14ac:dyDescent="0.25">
      <c r="B55" s="245"/>
      <c r="C55" s="246" t="s">
        <v>213</v>
      </c>
      <c r="D55" s="247" t="s">
        <v>58</v>
      </c>
      <c r="E55" s="248" t="s">
        <v>11</v>
      </c>
      <c r="F55" s="266">
        <v>46</v>
      </c>
      <c r="G55" s="250"/>
      <c r="H55" s="251">
        <f>F55*G55</f>
        <v>0</v>
      </c>
      <c r="I55" s="252"/>
      <c r="J55" s="253" t="e">
        <f>+H55/$I$109</f>
        <v>#DIV/0!</v>
      </c>
      <c r="K55" s="254"/>
      <c r="L55" s="267"/>
      <c r="M55" s="158"/>
      <c r="N55" s="222"/>
    </row>
    <row r="56" spans="2:16" s="255" customFormat="1" ht="25.5" x14ac:dyDescent="0.25">
      <c r="B56" s="245"/>
      <c r="C56" s="246" t="s">
        <v>214</v>
      </c>
      <c r="D56" s="247" t="s">
        <v>180</v>
      </c>
      <c r="E56" s="248" t="s">
        <v>28</v>
      </c>
      <c r="F56" s="266">
        <v>23</v>
      </c>
      <c r="G56" s="250"/>
      <c r="H56" s="251">
        <f t="shared" ref="H56:H57" si="6">F56*G56</f>
        <v>0</v>
      </c>
      <c r="I56" s="252"/>
      <c r="J56" s="253" t="e">
        <f>+H56/$I$109</f>
        <v>#DIV/0!</v>
      </c>
      <c r="K56" s="254"/>
      <c r="L56" s="267"/>
      <c r="M56" s="158"/>
      <c r="N56" s="242"/>
      <c r="O56" s="158"/>
      <c r="P56" s="158"/>
    </row>
    <row r="57" spans="2:16" s="255" customFormat="1" ht="25.5" thickBot="1" x14ac:dyDescent="0.3">
      <c r="B57" s="245"/>
      <c r="C57" s="246" t="s">
        <v>215</v>
      </c>
      <c r="D57" s="247" t="s">
        <v>66</v>
      </c>
      <c r="E57" s="248" t="s">
        <v>28</v>
      </c>
      <c r="F57" s="266">
        <v>1</v>
      </c>
      <c r="G57" s="268"/>
      <c r="H57" s="251">
        <f t="shared" si="6"/>
        <v>0</v>
      </c>
      <c r="I57" s="252"/>
      <c r="J57" s="253" t="e">
        <f>+H57/$I$109</f>
        <v>#DIV/0!</v>
      </c>
      <c r="K57" s="254"/>
      <c r="M57" s="158"/>
      <c r="N57" s="242"/>
      <c r="O57" s="158"/>
      <c r="P57" s="243"/>
    </row>
    <row r="58" spans="2:16" s="9" customFormat="1" ht="13.5" thickBot="1" x14ac:dyDescent="0.3">
      <c r="B58" s="10"/>
      <c r="C58" s="190">
        <v>5</v>
      </c>
      <c r="D58" s="224" t="s">
        <v>70</v>
      </c>
      <c r="E58" s="225"/>
      <c r="F58" s="225"/>
      <c r="G58" s="225"/>
      <c r="H58" s="226"/>
      <c r="I58" s="22">
        <f>SUM(H59:H62)</f>
        <v>0</v>
      </c>
      <c r="J58" s="23" t="e">
        <f>I58/$I$109</f>
        <v>#DIV/0!</v>
      </c>
      <c r="K58" s="36"/>
      <c r="M58" s="143"/>
      <c r="N58" s="143"/>
    </row>
    <row r="59" spans="2:16" s="9" customFormat="1" ht="13" x14ac:dyDescent="0.25">
      <c r="B59" s="10"/>
      <c r="C59" s="191" t="s">
        <v>71</v>
      </c>
      <c r="D59" s="182" t="s">
        <v>19</v>
      </c>
      <c r="E59" s="177"/>
      <c r="F59" s="178"/>
      <c r="G59" s="179"/>
      <c r="H59" s="180"/>
      <c r="I59" s="179"/>
      <c r="J59" s="181"/>
      <c r="K59" s="36"/>
      <c r="M59" s="143"/>
      <c r="N59" s="143"/>
    </row>
    <row r="60" spans="2:16" s="9" customFormat="1" ht="85" customHeight="1" x14ac:dyDescent="0.25">
      <c r="B60" s="10"/>
      <c r="C60" s="192" t="s">
        <v>72</v>
      </c>
      <c r="D60" s="217" t="s">
        <v>73</v>
      </c>
      <c r="E60" s="131" t="s">
        <v>11</v>
      </c>
      <c r="F60" s="139">
        <v>32</v>
      </c>
      <c r="G60" s="134"/>
      <c r="H60" s="24">
        <f>F60*G60</f>
        <v>0</v>
      </c>
      <c r="I60" s="136"/>
      <c r="J60" s="137" t="e">
        <f>+H60/$I$109</f>
        <v>#DIV/0!</v>
      </c>
      <c r="K60" s="36"/>
      <c r="L60" s="63"/>
      <c r="M60" s="158"/>
      <c r="N60" s="158"/>
    </row>
    <row r="61" spans="2:16" s="9" customFormat="1" ht="77.5" customHeight="1" x14ac:dyDescent="0.25">
      <c r="B61" s="10"/>
      <c r="C61" s="192" t="s">
        <v>74</v>
      </c>
      <c r="D61" s="217" t="s">
        <v>75</v>
      </c>
      <c r="E61" s="131" t="s">
        <v>32</v>
      </c>
      <c r="F61" s="218">
        <v>164</v>
      </c>
      <c r="G61" s="134"/>
      <c r="H61" s="24">
        <f>F61*G61</f>
        <v>0</v>
      </c>
      <c r="I61" s="136"/>
      <c r="J61" s="137" t="e">
        <f>+H61/$I$109</f>
        <v>#DIV/0!</v>
      </c>
      <c r="K61" s="36"/>
      <c r="L61" s="63"/>
      <c r="M61" s="158"/>
      <c r="N61" s="158"/>
    </row>
    <row r="62" spans="2:16" s="255" customFormat="1" ht="38" thickBot="1" x14ac:dyDescent="0.3">
      <c r="B62" s="245"/>
      <c r="C62" s="246" t="s">
        <v>190</v>
      </c>
      <c r="D62" s="247" t="s">
        <v>191</v>
      </c>
      <c r="E62" s="248" t="s">
        <v>11</v>
      </c>
      <c r="F62" s="249">
        <v>22</v>
      </c>
      <c r="G62" s="250"/>
      <c r="H62" s="251">
        <f>F62*G62</f>
        <v>0</v>
      </c>
      <c r="I62" s="252"/>
      <c r="J62" s="253" t="e">
        <f>+H62/$I$109</f>
        <v>#DIV/0!</v>
      </c>
      <c r="K62" s="254"/>
      <c r="M62" s="267"/>
      <c r="N62" s="158"/>
    </row>
    <row r="63" spans="2:16" s="9" customFormat="1" ht="13.5" thickBot="1" x14ac:dyDescent="0.3">
      <c r="B63" s="10"/>
      <c r="C63" s="190">
        <v>6</v>
      </c>
      <c r="D63" s="299" t="s">
        <v>195</v>
      </c>
      <c r="E63" s="300"/>
      <c r="F63" s="300"/>
      <c r="G63" s="300"/>
      <c r="H63" s="301"/>
      <c r="I63" s="22">
        <f>SUM(H65:H73)</f>
        <v>0</v>
      </c>
      <c r="J63" s="23" t="e">
        <f>I63/$I$109</f>
        <v>#DIV/0!</v>
      </c>
      <c r="K63" s="36"/>
      <c r="M63" s="143"/>
      <c r="N63" s="143"/>
    </row>
    <row r="64" spans="2:16" s="9" customFormat="1" ht="13" x14ac:dyDescent="0.25">
      <c r="B64" s="10"/>
      <c r="C64" s="191" t="s">
        <v>77</v>
      </c>
      <c r="D64" s="182" t="s">
        <v>19</v>
      </c>
      <c r="E64" s="177"/>
      <c r="F64" s="178"/>
      <c r="G64" s="179"/>
      <c r="H64" s="180"/>
      <c r="I64" s="179"/>
      <c r="J64" s="181"/>
      <c r="K64" s="36"/>
      <c r="M64" s="143"/>
      <c r="N64" s="143"/>
    </row>
    <row r="65" spans="1:14" s="255" customFormat="1" ht="55.5" customHeight="1" x14ac:dyDescent="0.25">
      <c r="B65" s="245"/>
      <c r="C65" s="246" t="s">
        <v>80</v>
      </c>
      <c r="D65" s="247" t="s">
        <v>196</v>
      </c>
      <c r="E65" s="248" t="s">
        <v>11</v>
      </c>
      <c r="F65" s="266">
        <v>2100</v>
      </c>
      <c r="G65" s="250"/>
      <c r="H65" s="251">
        <f>F65*G65</f>
        <v>0</v>
      </c>
      <c r="I65" s="252"/>
      <c r="J65" s="253" t="e">
        <f>+H65/$I$109</f>
        <v>#DIV/0!</v>
      </c>
      <c r="K65" s="254"/>
      <c r="L65" s="267"/>
      <c r="M65" s="158"/>
      <c r="N65" s="158"/>
    </row>
    <row r="66" spans="1:14" s="255" customFormat="1" ht="38" x14ac:dyDescent="0.25">
      <c r="B66" s="245"/>
      <c r="C66" s="246" t="s">
        <v>197</v>
      </c>
      <c r="D66" s="247" t="s">
        <v>198</v>
      </c>
      <c r="E66" s="248" t="s">
        <v>11</v>
      </c>
      <c r="F66" s="266">
        <v>1095</v>
      </c>
      <c r="G66" s="250"/>
      <c r="H66" s="251">
        <f>F66*G66</f>
        <v>0</v>
      </c>
      <c r="I66" s="252"/>
      <c r="J66" s="253" t="e">
        <f>+H66/$I$109</f>
        <v>#DIV/0!</v>
      </c>
      <c r="K66" s="254"/>
      <c r="L66" s="267"/>
      <c r="M66" s="158"/>
      <c r="N66" s="158"/>
    </row>
    <row r="67" spans="1:14" s="255" customFormat="1" ht="38" x14ac:dyDescent="0.25">
      <c r="B67" s="245"/>
      <c r="C67" s="246" t="s">
        <v>199</v>
      </c>
      <c r="D67" s="247" t="s">
        <v>200</v>
      </c>
      <c r="E67" s="248" t="s">
        <v>11</v>
      </c>
      <c r="F67" s="266">
        <v>25</v>
      </c>
      <c r="G67" s="250"/>
      <c r="H67" s="251">
        <f>F67*G67</f>
        <v>0</v>
      </c>
      <c r="I67" s="252"/>
      <c r="J67" s="253" t="e">
        <f>+H67/$I$109</f>
        <v>#DIV/0!</v>
      </c>
      <c r="K67" s="254"/>
      <c r="L67" s="267"/>
      <c r="M67" s="158"/>
      <c r="N67" s="158"/>
    </row>
    <row r="68" spans="1:14" s="9" customFormat="1" ht="13" x14ac:dyDescent="0.25">
      <c r="B68" s="10"/>
      <c r="C68" s="191" t="s">
        <v>201</v>
      </c>
      <c r="D68" s="183" t="s">
        <v>44</v>
      </c>
      <c r="E68" s="184"/>
      <c r="F68" s="185"/>
      <c r="G68" s="186"/>
      <c r="H68" s="187"/>
      <c r="I68" s="186"/>
      <c r="J68" s="188"/>
      <c r="K68" s="36"/>
      <c r="M68" s="143"/>
      <c r="N68" s="143"/>
    </row>
    <row r="69" spans="1:14" s="255" customFormat="1" ht="55.5" customHeight="1" x14ac:dyDescent="0.25">
      <c r="B69" s="245"/>
      <c r="C69" s="246" t="s">
        <v>202</v>
      </c>
      <c r="D69" s="247" t="s">
        <v>203</v>
      </c>
      <c r="E69" s="248" t="s">
        <v>11</v>
      </c>
      <c r="F69" s="249">
        <v>380</v>
      </c>
      <c r="G69" s="250"/>
      <c r="H69" s="251">
        <f>F69*G69</f>
        <v>0</v>
      </c>
      <c r="I69" s="252"/>
      <c r="J69" s="253" t="e">
        <f>+H69/$I$109</f>
        <v>#DIV/0!</v>
      </c>
      <c r="K69" s="254"/>
      <c r="M69" s="267"/>
      <c r="N69" s="158"/>
    </row>
    <row r="70" spans="1:14" s="255" customFormat="1" ht="52.5" customHeight="1" x14ac:dyDescent="0.25">
      <c r="B70" s="245"/>
      <c r="C70" s="246" t="s">
        <v>204</v>
      </c>
      <c r="D70" s="247" t="s">
        <v>205</v>
      </c>
      <c r="E70" s="248" t="s">
        <v>11</v>
      </c>
      <c r="F70" s="266">
        <v>140</v>
      </c>
      <c r="G70" s="250"/>
      <c r="H70" s="251">
        <f>F70*G70</f>
        <v>0</v>
      </c>
      <c r="I70" s="252"/>
      <c r="J70" s="253" t="e">
        <f>+H70/$I$109</f>
        <v>#DIV/0!</v>
      </c>
      <c r="K70" s="254"/>
      <c r="M70" s="267"/>
      <c r="N70" s="158"/>
    </row>
    <row r="71" spans="1:14" s="9" customFormat="1" ht="13" x14ac:dyDescent="0.25">
      <c r="B71" s="10"/>
      <c r="C71" s="191" t="s">
        <v>216</v>
      </c>
      <c r="D71" s="183" t="s">
        <v>207</v>
      </c>
      <c r="E71" s="184"/>
      <c r="F71" s="185"/>
      <c r="G71" s="186"/>
      <c r="H71" s="187"/>
      <c r="I71" s="186"/>
      <c r="J71" s="188"/>
      <c r="K71" s="36"/>
      <c r="M71" s="143"/>
      <c r="N71" s="143"/>
    </row>
    <row r="72" spans="1:14" s="255" customFormat="1" ht="55.5" customHeight="1" x14ac:dyDescent="0.25">
      <c r="B72" s="245"/>
      <c r="C72" s="246" t="s">
        <v>217</v>
      </c>
      <c r="D72" s="247" t="s">
        <v>203</v>
      </c>
      <c r="E72" s="248" t="s">
        <v>11</v>
      </c>
      <c r="F72" s="249">
        <v>120</v>
      </c>
      <c r="G72" s="250"/>
      <c r="H72" s="251">
        <f>F72*G72</f>
        <v>0</v>
      </c>
      <c r="I72" s="252"/>
      <c r="J72" s="253" t="e">
        <f>+H72/$I$109</f>
        <v>#DIV/0!</v>
      </c>
      <c r="K72" s="254"/>
      <c r="M72" s="267"/>
      <c r="N72" s="158"/>
    </row>
    <row r="73" spans="1:14" s="255" customFormat="1" ht="52.5" customHeight="1" thickBot="1" x14ac:dyDescent="0.3">
      <c r="B73" s="245"/>
      <c r="C73" s="246" t="s">
        <v>218</v>
      </c>
      <c r="D73" s="247" t="s">
        <v>205</v>
      </c>
      <c r="E73" s="248" t="s">
        <v>11</v>
      </c>
      <c r="F73" s="266">
        <v>46</v>
      </c>
      <c r="G73" s="250"/>
      <c r="H73" s="251">
        <f>F73*G73</f>
        <v>0</v>
      </c>
      <c r="I73" s="252"/>
      <c r="J73" s="253" t="e">
        <f>+H73/$I$109</f>
        <v>#DIV/0!</v>
      </c>
      <c r="K73" s="254"/>
      <c r="M73" s="267"/>
      <c r="N73" s="158"/>
    </row>
    <row r="74" spans="1:14" s="9" customFormat="1" ht="13.5" thickBot="1" x14ac:dyDescent="0.3">
      <c r="B74" s="10"/>
      <c r="C74" s="190">
        <v>7</v>
      </c>
      <c r="D74" s="224" t="s">
        <v>76</v>
      </c>
      <c r="E74" s="225"/>
      <c r="F74" s="225"/>
      <c r="G74" s="225"/>
      <c r="H74" s="226"/>
      <c r="I74" s="22">
        <f>SUM(H75:H76)</f>
        <v>0</v>
      </c>
      <c r="J74" s="23" t="e">
        <f>I74/$I$109</f>
        <v>#DIV/0!</v>
      </c>
      <c r="K74" s="36"/>
      <c r="M74" s="143"/>
      <c r="N74" s="143"/>
    </row>
    <row r="75" spans="1:14" s="9" customFormat="1" ht="13" x14ac:dyDescent="0.25">
      <c r="B75" s="10"/>
      <c r="C75" s="191" t="s">
        <v>83</v>
      </c>
      <c r="D75" s="183" t="s">
        <v>78</v>
      </c>
      <c r="E75" s="184"/>
      <c r="F75" s="185"/>
      <c r="G75" s="186"/>
      <c r="H75" s="187"/>
      <c r="I75" s="186"/>
      <c r="J75" s="188"/>
      <c r="K75" s="36"/>
      <c r="M75" s="143"/>
      <c r="N75" s="143"/>
    </row>
    <row r="76" spans="1:14" s="9" customFormat="1" ht="26.5" thickBot="1" x14ac:dyDescent="0.3">
      <c r="A76" s="9" t="s">
        <v>79</v>
      </c>
      <c r="B76" s="10"/>
      <c r="C76" s="192" t="s">
        <v>84</v>
      </c>
      <c r="D76" s="132" t="s">
        <v>81</v>
      </c>
      <c r="E76" s="31" t="s">
        <v>32</v>
      </c>
      <c r="F76" s="155">
        <v>4</v>
      </c>
      <c r="G76" s="156"/>
      <c r="H76" s="24">
        <f>F76*G76</f>
        <v>0</v>
      </c>
      <c r="I76" s="156"/>
      <c r="J76" s="157" t="e">
        <f>+H76/$I$109</f>
        <v>#DIV/0!</v>
      </c>
      <c r="K76" s="36"/>
      <c r="M76" s="158"/>
      <c r="N76" s="158"/>
    </row>
    <row r="77" spans="1:14" s="9" customFormat="1" ht="13.5" thickBot="1" x14ac:dyDescent="0.3">
      <c r="B77" s="10"/>
      <c r="C77" s="190">
        <v>8</v>
      </c>
      <c r="D77" s="224" t="s">
        <v>82</v>
      </c>
      <c r="E77" s="225"/>
      <c r="F77" s="225"/>
      <c r="G77" s="225"/>
      <c r="H77" s="226"/>
      <c r="I77" s="22">
        <f>SUM(H79:H91)</f>
        <v>0</v>
      </c>
      <c r="J77" s="23" t="e">
        <f>I77/$I$109</f>
        <v>#DIV/0!</v>
      </c>
      <c r="K77" s="36"/>
      <c r="M77" s="143"/>
      <c r="N77" s="143"/>
    </row>
    <row r="78" spans="1:14" s="9" customFormat="1" ht="13" x14ac:dyDescent="0.25">
      <c r="B78" s="10"/>
      <c r="C78" s="191" t="s">
        <v>94</v>
      </c>
      <c r="D78" s="183" t="s">
        <v>37</v>
      </c>
      <c r="E78" s="184"/>
      <c r="F78" s="185"/>
      <c r="G78" s="186"/>
      <c r="H78" s="187"/>
      <c r="I78" s="186"/>
      <c r="J78" s="188"/>
      <c r="K78" s="36"/>
      <c r="M78" s="143"/>
      <c r="N78" s="143"/>
    </row>
    <row r="79" spans="1:14" s="255" customFormat="1" ht="37.5" x14ac:dyDescent="0.25">
      <c r="A79" s="255" t="s">
        <v>79</v>
      </c>
      <c r="B79" s="245"/>
      <c r="C79" s="246" t="s">
        <v>95</v>
      </c>
      <c r="D79" s="263" t="s">
        <v>192</v>
      </c>
      <c r="E79" s="264" t="s">
        <v>11</v>
      </c>
      <c r="F79" s="269">
        <v>187</v>
      </c>
      <c r="G79" s="270"/>
      <c r="H79" s="251">
        <f t="shared" ref="H79:H81" si="7">F79*G79</f>
        <v>0</v>
      </c>
      <c r="I79" s="270"/>
      <c r="J79" s="271" t="e">
        <f>+H79/$I$109</f>
        <v>#DIV/0!</v>
      </c>
      <c r="K79" s="254"/>
      <c r="M79" s="158"/>
      <c r="N79" s="158"/>
    </row>
    <row r="80" spans="1:14" s="255" customFormat="1" ht="62.5" x14ac:dyDescent="0.25">
      <c r="A80" s="255" t="s">
        <v>79</v>
      </c>
      <c r="B80" s="245"/>
      <c r="C80" s="246" t="s">
        <v>97</v>
      </c>
      <c r="D80" s="263" t="s">
        <v>193</v>
      </c>
      <c r="E80" s="264" t="s">
        <v>11</v>
      </c>
      <c r="F80" s="269">
        <v>115.5</v>
      </c>
      <c r="G80" s="270"/>
      <c r="H80" s="251">
        <f t="shared" si="7"/>
        <v>0</v>
      </c>
      <c r="I80" s="270"/>
      <c r="J80" s="271" t="e">
        <f>+H80/$I$109</f>
        <v>#DIV/0!</v>
      </c>
      <c r="K80" s="254"/>
      <c r="M80" s="158"/>
      <c r="N80" s="158"/>
    </row>
    <row r="81" spans="1:14" s="255" customFormat="1" ht="62.5" x14ac:dyDescent="0.25">
      <c r="A81" s="255" t="s">
        <v>79</v>
      </c>
      <c r="B81" s="245"/>
      <c r="C81" s="246" t="s">
        <v>224</v>
      </c>
      <c r="D81" s="263" t="s">
        <v>194</v>
      </c>
      <c r="E81" s="264" t="s">
        <v>11</v>
      </c>
      <c r="F81" s="269">
        <v>71.5</v>
      </c>
      <c r="G81" s="270"/>
      <c r="H81" s="251">
        <f t="shared" si="7"/>
        <v>0</v>
      </c>
      <c r="I81" s="270"/>
      <c r="J81" s="271" t="e">
        <f>+H81/$I$109</f>
        <v>#DIV/0!</v>
      </c>
      <c r="K81" s="254"/>
      <c r="M81" s="158"/>
      <c r="N81" s="158"/>
    </row>
    <row r="82" spans="1:14" s="9" customFormat="1" ht="75" x14ac:dyDescent="0.25">
      <c r="A82" s="9" t="s">
        <v>79</v>
      </c>
      <c r="B82" s="10"/>
      <c r="C82" s="257" t="s">
        <v>225</v>
      </c>
      <c r="D82" s="132" t="s">
        <v>85</v>
      </c>
      <c r="E82" s="31" t="s">
        <v>11</v>
      </c>
      <c r="F82" s="155">
        <v>2</v>
      </c>
      <c r="G82" s="156"/>
      <c r="H82" s="24">
        <f>F82*G82</f>
        <v>0</v>
      </c>
      <c r="I82" s="156"/>
      <c r="J82" s="157" t="e">
        <f>+H82/$I$109</f>
        <v>#DIV/0!</v>
      </c>
      <c r="K82" s="36"/>
      <c r="M82" s="158"/>
      <c r="N82" s="158"/>
    </row>
    <row r="83" spans="1:14" s="9" customFormat="1" ht="13" x14ac:dyDescent="0.25">
      <c r="B83" s="10"/>
      <c r="C83" s="191" t="s">
        <v>220</v>
      </c>
      <c r="D83" s="183" t="s">
        <v>44</v>
      </c>
      <c r="E83" s="184"/>
      <c r="F83" s="185"/>
      <c r="G83" s="186"/>
      <c r="H83" s="187"/>
      <c r="I83" s="186"/>
      <c r="J83" s="188"/>
      <c r="K83" s="36"/>
      <c r="M83" s="143"/>
      <c r="N83" s="143"/>
    </row>
    <row r="84" spans="1:14" s="9" customFormat="1" ht="25.5" customHeight="1" x14ac:dyDescent="0.25">
      <c r="A84" s="9" t="s">
        <v>79</v>
      </c>
      <c r="B84" s="10"/>
      <c r="C84" s="192" t="s">
        <v>221</v>
      </c>
      <c r="D84" s="132" t="s">
        <v>86</v>
      </c>
      <c r="E84" s="135" t="s">
        <v>32</v>
      </c>
      <c r="F84" s="155">
        <v>3</v>
      </c>
      <c r="G84" s="156"/>
      <c r="H84" s="24">
        <f>F84*G84</f>
        <v>0</v>
      </c>
      <c r="I84" s="156"/>
      <c r="J84" s="157" t="e">
        <f>+H84/$I$109</f>
        <v>#DIV/0!</v>
      </c>
      <c r="K84" s="36"/>
      <c r="L84" s="63"/>
      <c r="M84" s="158"/>
      <c r="N84" s="158"/>
    </row>
    <row r="85" spans="1:14" s="9" customFormat="1" ht="51.65" customHeight="1" x14ac:dyDescent="0.25">
      <c r="B85" s="10"/>
      <c r="C85" s="192" t="s">
        <v>226</v>
      </c>
      <c r="D85" s="219" t="s">
        <v>87</v>
      </c>
      <c r="E85" s="31" t="s">
        <v>11</v>
      </c>
      <c r="F85" s="155">
        <v>1</v>
      </c>
      <c r="G85" s="156"/>
      <c r="H85" s="24">
        <f>F85*G85</f>
        <v>0</v>
      </c>
      <c r="I85" s="156"/>
      <c r="J85" s="157" t="e">
        <f>+H85/$I$109</f>
        <v>#DIV/0!</v>
      </c>
      <c r="K85" s="36"/>
      <c r="L85" s="63"/>
      <c r="M85" s="158"/>
      <c r="N85" s="158"/>
    </row>
    <row r="86" spans="1:14" s="9" customFormat="1" ht="25" x14ac:dyDescent="0.25">
      <c r="A86" s="9" t="s">
        <v>79</v>
      </c>
      <c r="B86" s="10"/>
      <c r="C86" s="192" t="s">
        <v>227</v>
      </c>
      <c r="D86" s="132" t="s">
        <v>88</v>
      </c>
      <c r="E86" s="31" t="s">
        <v>32</v>
      </c>
      <c r="F86" s="155">
        <v>1</v>
      </c>
      <c r="G86" s="156"/>
      <c r="H86" s="24">
        <f>F86*G86</f>
        <v>0</v>
      </c>
      <c r="I86" s="156"/>
      <c r="J86" s="157" t="e">
        <f>+H86/$I$109</f>
        <v>#DIV/0!</v>
      </c>
      <c r="K86" s="36"/>
      <c r="L86" s="63"/>
      <c r="M86" s="158"/>
      <c r="N86" s="158"/>
    </row>
    <row r="87" spans="1:14" s="9" customFormat="1" ht="25" customHeight="1" x14ac:dyDescent="0.25">
      <c r="A87" s="9" t="s">
        <v>79</v>
      </c>
      <c r="B87" s="10"/>
      <c r="C87" s="192" t="s">
        <v>228</v>
      </c>
      <c r="D87" s="132" t="s">
        <v>89</v>
      </c>
      <c r="E87" s="135" t="s">
        <v>32</v>
      </c>
      <c r="F87" s="155">
        <v>1</v>
      </c>
      <c r="G87" s="156"/>
      <c r="H87" s="24">
        <f>F87*G87</f>
        <v>0</v>
      </c>
      <c r="I87" s="156"/>
      <c r="J87" s="157" t="e">
        <f>+H87/$I$109</f>
        <v>#DIV/0!</v>
      </c>
      <c r="K87" s="36"/>
      <c r="L87" s="63"/>
      <c r="M87" s="158"/>
      <c r="N87" s="158"/>
    </row>
    <row r="88" spans="1:14" s="9" customFormat="1" ht="13" x14ac:dyDescent="0.25">
      <c r="B88" s="10"/>
      <c r="C88" s="191" t="s">
        <v>229</v>
      </c>
      <c r="D88" s="183" t="s">
        <v>78</v>
      </c>
      <c r="E88" s="184"/>
      <c r="F88" s="185"/>
      <c r="G88" s="186"/>
      <c r="H88" s="187"/>
      <c r="I88" s="186"/>
      <c r="J88" s="188"/>
      <c r="K88" s="36"/>
      <c r="M88" s="143"/>
      <c r="N88" s="143"/>
    </row>
    <row r="89" spans="1:14" s="9" customFormat="1" ht="25" x14ac:dyDescent="0.25">
      <c r="A89" s="9" t="s">
        <v>79</v>
      </c>
      <c r="B89" s="10"/>
      <c r="C89" s="192" t="s">
        <v>230</v>
      </c>
      <c r="D89" s="132" t="s">
        <v>90</v>
      </c>
      <c r="E89" s="31" t="s">
        <v>14</v>
      </c>
      <c r="F89" s="155">
        <v>1</v>
      </c>
      <c r="G89" s="156"/>
      <c r="H89" s="24">
        <f>F89*G89</f>
        <v>0</v>
      </c>
      <c r="I89" s="156"/>
      <c r="J89" s="157" t="e">
        <f>+H89/$I$109</f>
        <v>#DIV/0!</v>
      </c>
      <c r="K89" s="36"/>
      <c r="L89" s="63"/>
      <c r="M89" s="158"/>
      <c r="N89" s="158"/>
    </row>
    <row r="90" spans="1:14" s="9" customFormat="1" ht="37.5" x14ac:dyDescent="0.25">
      <c r="A90" s="9" t="s">
        <v>79</v>
      </c>
      <c r="B90" s="10"/>
      <c r="C90" s="192" t="s">
        <v>231</v>
      </c>
      <c r="D90" s="132" t="s">
        <v>91</v>
      </c>
      <c r="E90" s="31" t="s">
        <v>14</v>
      </c>
      <c r="F90" s="155">
        <v>1</v>
      </c>
      <c r="G90" s="156"/>
      <c r="H90" s="24">
        <f>F90*G90</f>
        <v>0</v>
      </c>
      <c r="I90" s="156"/>
      <c r="J90" s="157" t="e">
        <f>+H90/$I$109</f>
        <v>#DIV/0!</v>
      </c>
      <c r="K90" s="36"/>
      <c r="L90" s="221"/>
      <c r="M90" s="158"/>
      <c r="N90" s="158"/>
    </row>
    <row r="91" spans="1:14" s="9" customFormat="1" ht="25.5" thickBot="1" x14ac:dyDescent="0.3">
      <c r="A91" s="9" t="s">
        <v>79</v>
      </c>
      <c r="B91" s="10"/>
      <c r="C91" s="192" t="s">
        <v>232</v>
      </c>
      <c r="D91" s="132" t="s">
        <v>92</v>
      </c>
      <c r="E91" s="31" t="s">
        <v>28</v>
      </c>
      <c r="F91" s="155">
        <v>14</v>
      </c>
      <c r="G91" s="156"/>
      <c r="H91" s="24">
        <f>F91*G91</f>
        <v>0</v>
      </c>
      <c r="I91" s="156"/>
      <c r="J91" s="157" t="e">
        <f>+H91/$I$109</f>
        <v>#DIV/0!</v>
      </c>
      <c r="K91" s="36"/>
      <c r="L91" s="221"/>
      <c r="M91" s="158"/>
      <c r="N91" s="158"/>
    </row>
    <row r="92" spans="1:14" s="9" customFormat="1" ht="13.5" thickBot="1" x14ac:dyDescent="0.3">
      <c r="B92" s="10"/>
      <c r="C92" s="190">
        <v>9</v>
      </c>
      <c r="D92" s="224" t="s">
        <v>93</v>
      </c>
      <c r="E92" s="225"/>
      <c r="F92" s="225"/>
      <c r="G92" s="225"/>
      <c r="H92" s="226"/>
      <c r="I92" s="22">
        <f>SUM(H94:H97)</f>
        <v>0</v>
      </c>
      <c r="J92" s="23" t="e">
        <f>I92/$I$109</f>
        <v>#DIV/0!</v>
      </c>
      <c r="K92" s="36"/>
      <c r="M92" s="143"/>
      <c r="N92" s="143"/>
    </row>
    <row r="93" spans="1:14" s="9" customFormat="1" ht="13" x14ac:dyDescent="0.25">
      <c r="B93" s="10"/>
      <c r="C93" s="191" t="s">
        <v>100</v>
      </c>
      <c r="D93" s="182" t="s">
        <v>19</v>
      </c>
      <c r="E93" s="177"/>
      <c r="F93" s="178"/>
      <c r="G93" s="179"/>
      <c r="H93" s="180"/>
      <c r="I93" s="179"/>
      <c r="J93" s="181"/>
      <c r="K93" s="36"/>
      <c r="N93" s="143"/>
    </row>
    <row r="94" spans="1:14" s="9" customFormat="1" ht="37.5" x14ac:dyDescent="0.25">
      <c r="A94" s="9" t="s">
        <v>79</v>
      </c>
      <c r="B94" s="10"/>
      <c r="C94" s="192" t="s">
        <v>233</v>
      </c>
      <c r="D94" s="132" t="s">
        <v>96</v>
      </c>
      <c r="E94" s="31" t="s">
        <v>32</v>
      </c>
      <c r="F94" s="229">
        <v>71</v>
      </c>
      <c r="G94" s="156"/>
      <c r="H94" s="24">
        <f>F94*G94</f>
        <v>0</v>
      </c>
      <c r="I94" s="156"/>
      <c r="J94" s="157" t="e">
        <f>+H94/$I$109</f>
        <v>#DIV/0!</v>
      </c>
      <c r="K94" s="36"/>
      <c r="M94" s="63"/>
      <c r="N94" s="143"/>
    </row>
    <row r="95" spans="1:14" s="9" customFormat="1" ht="25" x14ac:dyDescent="0.25">
      <c r="A95" s="9" t="s">
        <v>79</v>
      </c>
      <c r="B95" s="10"/>
      <c r="C95" s="192" t="s">
        <v>234</v>
      </c>
      <c r="D95" s="132" t="s">
        <v>98</v>
      </c>
      <c r="E95" s="31" t="s">
        <v>32</v>
      </c>
      <c r="F95" s="229">
        <v>55</v>
      </c>
      <c r="G95" s="156"/>
      <c r="H95" s="24">
        <f>F95*G95</f>
        <v>0</v>
      </c>
      <c r="I95" s="156"/>
      <c r="J95" s="157" t="e">
        <f>+H95/$I$109</f>
        <v>#DIV/0!</v>
      </c>
      <c r="K95" s="36"/>
      <c r="M95" s="63"/>
      <c r="N95" s="143"/>
    </row>
    <row r="96" spans="1:14" s="9" customFormat="1" ht="13" x14ac:dyDescent="0.25">
      <c r="B96" s="10"/>
      <c r="C96" s="191" t="s">
        <v>102</v>
      </c>
      <c r="D96" s="183" t="s">
        <v>207</v>
      </c>
      <c r="E96" s="184"/>
      <c r="F96" s="185"/>
      <c r="G96" s="186"/>
      <c r="H96" s="187"/>
      <c r="I96" s="186"/>
      <c r="J96" s="188"/>
      <c r="K96" s="36"/>
      <c r="M96" s="143"/>
      <c r="N96" s="143"/>
    </row>
    <row r="97" spans="1:14" s="255" customFormat="1" ht="25.5" thickBot="1" x14ac:dyDescent="0.3">
      <c r="B97" s="245"/>
      <c r="C97" s="272" t="s">
        <v>235</v>
      </c>
      <c r="D97" s="273" t="s">
        <v>219</v>
      </c>
      <c r="E97" s="274" t="s">
        <v>32</v>
      </c>
      <c r="F97" s="275">
        <v>6</v>
      </c>
      <c r="G97" s="250"/>
      <c r="H97" s="251">
        <f>F97*G97</f>
        <v>0</v>
      </c>
      <c r="I97" s="270"/>
      <c r="J97" s="271" t="e">
        <f>+H97/$I$109</f>
        <v>#DIV/0!</v>
      </c>
      <c r="K97" s="276"/>
      <c r="M97" s="267"/>
      <c r="N97" s="158"/>
    </row>
    <row r="98" spans="1:14" s="9" customFormat="1" ht="13.5" thickBot="1" x14ac:dyDescent="0.3">
      <c r="B98" s="10"/>
      <c r="C98" s="190">
        <v>10</v>
      </c>
      <c r="D98" s="224" t="s">
        <v>99</v>
      </c>
      <c r="E98" s="227"/>
      <c r="F98" s="227"/>
      <c r="G98" s="227"/>
      <c r="H98" s="228"/>
      <c r="I98" s="22">
        <f>SUM(H99:H104)</f>
        <v>0</v>
      </c>
      <c r="J98" s="23" t="e">
        <f>I98/$I$109</f>
        <v>#DIV/0!</v>
      </c>
      <c r="K98" s="36"/>
      <c r="N98" s="143"/>
    </row>
    <row r="99" spans="1:14" s="9" customFormat="1" ht="38" x14ac:dyDescent="0.25">
      <c r="A99" s="9" t="s">
        <v>79</v>
      </c>
      <c r="B99" s="10"/>
      <c r="C99" s="192" t="s">
        <v>106</v>
      </c>
      <c r="D99" s="132" t="s">
        <v>101</v>
      </c>
      <c r="E99" s="31" t="s">
        <v>11</v>
      </c>
      <c r="F99" s="155">
        <v>40</v>
      </c>
      <c r="G99" s="156"/>
      <c r="H99" s="24">
        <f>F99*G99</f>
        <v>0</v>
      </c>
      <c r="I99" s="156"/>
      <c r="J99" s="157" t="e">
        <f t="shared" ref="J99:J104" si="8">+H99/$I$109</f>
        <v>#DIV/0!</v>
      </c>
      <c r="K99" s="36"/>
      <c r="M99" s="63"/>
      <c r="N99" s="143"/>
    </row>
    <row r="100" spans="1:14" s="9" customFormat="1" ht="50.5" x14ac:dyDescent="0.25">
      <c r="A100" s="9" t="s">
        <v>79</v>
      </c>
      <c r="B100" s="10"/>
      <c r="C100" s="192" t="s">
        <v>109</v>
      </c>
      <c r="D100" s="132" t="s">
        <v>103</v>
      </c>
      <c r="E100" s="31" t="s">
        <v>11</v>
      </c>
      <c r="F100" s="155">
        <v>10.8</v>
      </c>
      <c r="G100" s="156"/>
      <c r="H100" s="24">
        <f>F100*G100</f>
        <v>0</v>
      </c>
      <c r="I100" s="156"/>
      <c r="J100" s="157" t="e">
        <f t="shared" si="8"/>
        <v>#DIV/0!</v>
      </c>
      <c r="K100" s="36"/>
      <c r="M100" s="63"/>
      <c r="N100" s="143"/>
    </row>
    <row r="101" spans="1:14" s="9" customFormat="1" ht="38" x14ac:dyDescent="0.25">
      <c r="B101" s="10"/>
      <c r="C101" s="192" t="s">
        <v>236</v>
      </c>
      <c r="D101" s="132" t="s">
        <v>104</v>
      </c>
      <c r="E101" s="31" t="s">
        <v>11</v>
      </c>
      <c r="F101" s="155">
        <v>7.2</v>
      </c>
      <c r="G101" s="156"/>
      <c r="H101" s="24">
        <f>F101*G101</f>
        <v>0</v>
      </c>
      <c r="I101" s="156"/>
      <c r="J101" s="157" t="e">
        <f t="shared" si="8"/>
        <v>#DIV/0!</v>
      </c>
      <c r="K101" s="36"/>
      <c r="M101" s="63"/>
      <c r="N101" s="143"/>
    </row>
    <row r="102" spans="1:14" s="255" customFormat="1" ht="25" x14ac:dyDescent="0.25">
      <c r="B102" s="245"/>
      <c r="C102" s="246" t="s">
        <v>237</v>
      </c>
      <c r="D102" s="247" t="s">
        <v>181</v>
      </c>
      <c r="E102" s="248" t="s">
        <v>32</v>
      </c>
      <c r="F102" s="249">
        <v>20</v>
      </c>
      <c r="G102" s="250"/>
      <c r="H102" s="251">
        <f>F102*G102</f>
        <v>0</v>
      </c>
      <c r="I102" s="252"/>
      <c r="J102" s="253" t="e">
        <f t="shared" si="8"/>
        <v>#DIV/0!</v>
      </c>
      <c r="K102" s="254"/>
      <c r="M102" s="267"/>
      <c r="N102" s="158"/>
    </row>
    <row r="103" spans="1:14" s="255" customFormat="1" ht="25" x14ac:dyDescent="0.25">
      <c r="B103" s="245"/>
      <c r="C103" s="246" t="s">
        <v>238</v>
      </c>
      <c r="D103" s="263" t="s">
        <v>182</v>
      </c>
      <c r="E103" s="264" t="s">
        <v>32</v>
      </c>
      <c r="F103" s="277">
        <v>28</v>
      </c>
      <c r="G103" s="270"/>
      <c r="H103" s="251">
        <f t="shared" ref="H103:H104" si="9">F103*G103</f>
        <v>0</v>
      </c>
      <c r="I103" s="270"/>
      <c r="J103" s="271" t="e">
        <f t="shared" si="8"/>
        <v>#DIV/0!</v>
      </c>
      <c r="K103" s="254"/>
      <c r="M103" s="267"/>
      <c r="N103" s="158"/>
    </row>
    <row r="104" spans="1:14" s="255" customFormat="1" ht="25.5" thickBot="1" x14ac:dyDescent="0.3">
      <c r="B104" s="245"/>
      <c r="C104" s="246" t="s">
        <v>239</v>
      </c>
      <c r="D104" s="263" t="s">
        <v>183</v>
      </c>
      <c r="E104" s="264" t="s">
        <v>32</v>
      </c>
      <c r="F104" s="277">
        <v>6</v>
      </c>
      <c r="G104" s="270"/>
      <c r="H104" s="251">
        <f t="shared" si="9"/>
        <v>0</v>
      </c>
      <c r="I104" s="270"/>
      <c r="J104" s="271" t="e">
        <f t="shared" si="8"/>
        <v>#DIV/0!</v>
      </c>
      <c r="K104" s="254"/>
      <c r="M104" s="267"/>
      <c r="N104" s="158"/>
    </row>
    <row r="105" spans="1:14" s="9" customFormat="1" ht="13.5" thickBot="1" x14ac:dyDescent="0.3">
      <c r="B105" s="10"/>
      <c r="C105" s="190">
        <v>11</v>
      </c>
      <c r="D105" s="224" t="s">
        <v>105</v>
      </c>
      <c r="E105" s="225"/>
      <c r="F105" s="225"/>
      <c r="G105" s="225"/>
      <c r="H105" s="226"/>
      <c r="I105" s="22">
        <f>SUM(H106:H107)</f>
        <v>0</v>
      </c>
      <c r="J105" s="23" t="e">
        <f>I105/$I$109</f>
        <v>#DIV/0!</v>
      </c>
      <c r="K105" s="36"/>
      <c r="M105" s="143"/>
      <c r="N105" s="143"/>
    </row>
    <row r="106" spans="1:14" s="255" customFormat="1" x14ac:dyDescent="0.25">
      <c r="B106" s="245"/>
      <c r="C106" s="246" t="s">
        <v>127</v>
      </c>
      <c r="D106" s="263" t="s">
        <v>107</v>
      </c>
      <c r="E106" s="248" t="s">
        <v>108</v>
      </c>
      <c r="F106" s="266">
        <v>5</v>
      </c>
      <c r="G106" s="250"/>
      <c r="H106" s="278">
        <f>F106*G106</f>
        <v>0</v>
      </c>
      <c r="I106" s="252"/>
      <c r="J106" s="253" t="e">
        <f>+H106/$I$109</f>
        <v>#DIV/0!</v>
      </c>
      <c r="K106" s="254"/>
      <c r="L106" s="267"/>
      <c r="M106" s="158"/>
      <c r="N106" s="158"/>
    </row>
    <row r="107" spans="1:14" s="9" customFormat="1" x14ac:dyDescent="0.25">
      <c r="B107" s="10"/>
      <c r="C107" s="192" t="s">
        <v>129</v>
      </c>
      <c r="D107" s="132" t="s">
        <v>110</v>
      </c>
      <c r="E107" s="131" t="s">
        <v>11</v>
      </c>
      <c r="F107" s="259">
        <f>F12</f>
        <v>1657</v>
      </c>
      <c r="G107" s="134"/>
      <c r="H107" s="140">
        <f>F107*G107</f>
        <v>0</v>
      </c>
      <c r="I107" s="136"/>
      <c r="J107" s="137" t="e">
        <f>+H107/$I$109</f>
        <v>#DIV/0!</v>
      </c>
      <c r="K107" s="36"/>
      <c r="L107" s="25"/>
      <c r="M107" s="143"/>
      <c r="N107" s="143"/>
    </row>
    <row r="108" spans="1:14" s="9" customFormat="1" ht="13" thickBot="1" x14ac:dyDescent="0.3">
      <c r="B108" s="10"/>
      <c r="C108" s="28"/>
      <c r="D108" s="25"/>
      <c r="E108" s="33"/>
      <c r="F108" s="34"/>
      <c r="G108" s="35"/>
      <c r="H108" s="40"/>
      <c r="I108" s="29"/>
      <c r="J108" s="32"/>
      <c r="K108" s="36"/>
      <c r="M108" s="143"/>
      <c r="N108" s="143"/>
    </row>
    <row r="109" spans="1:14" s="9" customFormat="1" ht="16" thickBot="1" x14ac:dyDescent="0.3">
      <c r="B109" s="10"/>
      <c r="C109" s="289" t="s">
        <v>111</v>
      </c>
      <c r="D109" s="290"/>
      <c r="E109" s="290"/>
      <c r="F109" s="290"/>
      <c r="G109" s="290"/>
      <c r="H109" s="291"/>
      <c r="I109" s="26">
        <f>SUM(H11:H107)</f>
        <v>0</v>
      </c>
      <c r="J109" s="27" t="e">
        <f>+I109/I109</f>
        <v>#DIV/0!</v>
      </c>
      <c r="K109" s="36"/>
      <c r="L109" s="143"/>
      <c r="M109" s="143"/>
      <c r="N109" s="143"/>
    </row>
    <row r="110" spans="1:14" s="9" customFormat="1" ht="16" thickBot="1" x14ac:dyDescent="0.3">
      <c r="B110" s="10"/>
      <c r="C110" s="193"/>
      <c r="D110" s="37"/>
      <c r="E110" s="37"/>
      <c r="F110" s="37"/>
      <c r="G110" s="37"/>
      <c r="H110" s="37"/>
      <c r="I110" s="38"/>
      <c r="J110" s="39"/>
      <c r="K110" s="36"/>
      <c r="M110" s="143"/>
      <c r="N110" s="143"/>
    </row>
    <row r="111" spans="1:14" s="9" customFormat="1" ht="12.75" customHeight="1" thickBot="1" x14ac:dyDescent="0.3">
      <c r="B111" s="10"/>
      <c r="C111" s="194" t="s">
        <v>112</v>
      </c>
      <c r="D111" s="41" t="s">
        <v>111</v>
      </c>
      <c r="E111" s="42"/>
      <c r="F111" s="42"/>
      <c r="G111" s="42"/>
      <c r="H111" s="43"/>
      <c r="I111" s="44">
        <f>+I109</f>
        <v>0</v>
      </c>
      <c r="J111" s="28"/>
      <c r="K111" s="36"/>
      <c r="M111" s="143"/>
      <c r="N111" s="143"/>
    </row>
    <row r="112" spans="1:14" s="9" customFormat="1" ht="12.75" customHeight="1" thickBot="1" x14ac:dyDescent="0.3">
      <c r="B112" s="10"/>
      <c r="C112" s="195"/>
      <c r="D112" s="45" t="s">
        <v>113</v>
      </c>
      <c r="E112" s="46" t="s">
        <v>114</v>
      </c>
      <c r="F112" s="47"/>
      <c r="G112" s="287"/>
      <c r="H112" s="288"/>
      <c r="I112" s="48">
        <f>I111*$F$112%</f>
        <v>0</v>
      </c>
      <c r="J112" s="28"/>
      <c r="K112" s="36"/>
      <c r="M112" s="143"/>
      <c r="N112" s="143"/>
    </row>
    <row r="113" spans="2:14" s="9" customFormat="1" ht="12.75" customHeight="1" thickBot="1" x14ac:dyDescent="0.3">
      <c r="B113" s="10"/>
      <c r="C113" s="194" t="s">
        <v>115</v>
      </c>
      <c r="D113" s="285" t="s">
        <v>116</v>
      </c>
      <c r="E113" s="286"/>
      <c r="F113" s="286"/>
      <c r="G113" s="286"/>
      <c r="H113" s="286"/>
      <c r="I113" s="44">
        <f>SUM(I111:I112)</f>
        <v>0</v>
      </c>
      <c r="J113" s="28"/>
      <c r="K113" s="36"/>
      <c r="M113" s="143"/>
      <c r="N113" s="143"/>
    </row>
    <row r="114" spans="2:14" s="9" customFormat="1" ht="12.75" customHeight="1" x14ac:dyDescent="0.25">
      <c r="B114" s="10"/>
      <c r="C114" s="195"/>
      <c r="D114" s="45" t="s">
        <v>117</v>
      </c>
      <c r="E114" s="49" t="s">
        <v>114</v>
      </c>
      <c r="F114" s="50"/>
      <c r="G114" s="318"/>
      <c r="H114" s="319"/>
      <c r="I114" s="51">
        <f>I113*$F$114%</f>
        <v>0</v>
      </c>
      <c r="J114" s="28"/>
      <c r="K114" s="36"/>
      <c r="M114" s="143"/>
      <c r="N114" s="143"/>
    </row>
    <row r="115" spans="2:14" s="9" customFormat="1" ht="12.75" customHeight="1" thickBot="1" x14ac:dyDescent="0.3">
      <c r="B115" s="10"/>
      <c r="C115" s="195"/>
      <c r="D115" s="141" t="s">
        <v>118</v>
      </c>
      <c r="E115" s="159" t="s">
        <v>114</v>
      </c>
      <c r="F115" s="160"/>
      <c r="G115" s="320"/>
      <c r="H115" s="321"/>
      <c r="I115" s="142">
        <f>I113*$F$115%</f>
        <v>0</v>
      </c>
      <c r="J115" s="28"/>
      <c r="K115" s="36"/>
      <c r="M115" s="143"/>
      <c r="N115" s="143"/>
    </row>
    <row r="116" spans="2:14" s="9" customFormat="1" ht="12.75" customHeight="1" thickBot="1" x14ac:dyDescent="0.3">
      <c r="B116" s="10"/>
      <c r="C116" s="194" t="s">
        <v>119</v>
      </c>
      <c r="D116" s="285" t="s">
        <v>120</v>
      </c>
      <c r="E116" s="286"/>
      <c r="F116" s="286"/>
      <c r="G116" s="286"/>
      <c r="H116" s="52"/>
      <c r="I116" s="44">
        <f>SUM(I113:I115)</f>
        <v>0</v>
      </c>
      <c r="J116" s="28"/>
      <c r="K116" s="36"/>
      <c r="M116" s="143"/>
      <c r="N116" s="143"/>
    </row>
    <row r="117" spans="2:14" s="9" customFormat="1" ht="12.75" customHeight="1" thickBot="1" x14ac:dyDescent="0.3">
      <c r="B117" s="10"/>
      <c r="C117" s="196"/>
      <c r="D117" s="64" t="s">
        <v>121</v>
      </c>
      <c r="E117" s="46" t="s">
        <v>114</v>
      </c>
      <c r="F117" s="47"/>
      <c r="G117" s="287"/>
      <c r="H117" s="288"/>
      <c r="I117" s="51">
        <f>I116*$F$117%</f>
        <v>0</v>
      </c>
      <c r="J117" s="28"/>
      <c r="K117" s="36"/>
      <c r="M117" s="143"/>
      <c r="N117" s="143"/>
    </row>
    <row r="118" spans="2:14" s="9" customFormat="1" ht="12.75" customHeight="1" thickBot="1" x14ac:dyDescent="0.3">
      <c r="B118" s="10"/>
      <c r="C118" s="194" t="s">
        <v>122</v>
      </c>
      <c r="D118" s="285" t="s">
        <v>123</v>
      </c>
      <c r="E118" s="313"/>
      <c r="F118" s="313"/>
      <c r="G118" s="313"/>
      <c r="H118" s="314"/>
      <c r="I118" s="26">
        <f>SUM(I116+I117)</f>
        <v>0</v>
      </c>
      <c r="J118" s="28"/>
      <c r="K118" s="36"/>
      <c r="M118" s="143"/>
      <c r="N118" s="143"/>
    </row>
    <row r="119" spans="2:14" s="9" customFormat="1" ht="12.75" customHeight="1" thickBot="1" x14ac:dyDescent="0.3">
      <c r="B119" s="10"/>
      <c r="C119" s="30"/>
      <c r="D119" s="53"/>
      <c r="E119" s="30"/>
      <c r="F119" s="30"/>
      <c r="G119" s="29"/>
      <c r="H119" s="29"/>
      <c r="I119" s="54"/>
      <c r="J119" s="28"/>
      <c r="K119" s="36"/>
      <c r="M119" s="143"/>
      <c r="N119" s="143"/>
    </row>
    <row r="120" spans="2:14" s="9" customFormat="1" ht="12.75" customHeight="1" thickBot="1" x14ac:dyDescent="0.3">
      <c r="B120" s="10"/>
      <c r="C120" s="30"/>
      <c r="D120" s="285" t="s">
        <v>124</v>
      </c>
      <c r="E120" s="286"/>
      <c r="F120" s="286"/>
      <c r="G120" s="286"/>
      <c r="H120" s="315"/>
      <c r="I120" s="55" t="e">
        <f>+I118/I111</f>
        <v>#DIV/0!</v>
      </c>
      <c r="J120" s="28"/>
      <c r="K120" s="36"/>
      <c r="L120" s="63"/>
      <c r="M120" s="143"/>
      <c r="N120" s="143"/>
    </row>
    <row r="121" spans="2:14" s="9" customFormat="1" ht="12.75" customHeight="1" thickBot="1" x14ac:dyDescent="0.3">
      <c r="B121" s="10"/>
      <c r="C121" s="30"/>
      <c r="D121" s="66"/>
      <c r="E121" s="65"/>
      <c r="F121" s="65"/>
      <c r="G121" s="65"/>
      <c r="H121" s="65"/>
      <c r="I121" s="67"/>
      <c r="J121" s="28"/>
      <c r="K121" s="36"/>
      <c r="M121" s="143"/>
      <c r="N121" s="143"/>
    </row>
    <row r="122" spans="2:14" s="9" customFormat="1" ht="12.75" customHeight="1" thickBot="1" x14ac:dyDescent="0.3">
      <c r="B122" s="10"/>
      <c r="C122" s="289" t="s">
        <v>125</v>
      </c>
      <c r="D122" s="290"/>
      <c r="E122" s="290"/>
      <c r="F122" s="290"/>
      <c r="G122" s="290"/>
      <c r="H122" s="291"/>
      <c r="I122" s="311" t="e">
        <f>I109*I120</f>
        <v>#DIV/0!</v>
      </c>
      <c r="J122" s="312"/>
      <c r="K122" s="36"/>
      <c r="M122" s="143"/>
      <c r="N122" s="143"/>
    </row>
    <row r="123" spans="2:14" s="9" customFormat="1" ht="12.75" customHeight="1" thickBot="1" x14ac:dyDescent="0.3">
      <c r="B123" s="10"/>
      <c r="C123" s="316"/>
      <c r="D123" s="316"/>
      <c r="E123" s="317"/>
      <c r="F123" s="317"/>
      <c r="G123" s="317"/>
      <c r="H123" s="317"/>
      <c r="I123" s="317"/>
      <c r="J123" s="316"/>
      <c r="K123" s="11"/>
      <c r="M123" s="143"/>
      <c r="N123" s="143"/>
    </row>
    <row r="124" spans="2:14" s="9" customFormat="1" ht="12.75" customHeight="1" thickBot="1" x14ac:dyDescent="0.3">
      <c r="B124" s="10"/>
      <c r="C124" s="190">
        <v>12</v>
      </c>
      <c r="D124" s="299" t="s">
        <v>126</v>
      </c>
      <c r="E124" s="300"/>
      <c r="F124" s="300"/>
      <c r="G124" s="300"/>
      <c r="H124" s="301"/>
      <c r="I124" s="56">
        <f>SUM(H125:H126)</f>
        <v>0</v>
      </c>
      <c r="J124" s="57"/>
      <c r="K124" s="36"/>
      <c r="M124" s="143"/>
      <c r="N124" s="143"/>
    </row>
    <row r="125" spans="2:14" s="255" customFormat="1" ht="12.5" customHeight="1" x14ac:dyDescent="0.25">
      <c r="B125" s="245"/>
      <c r="C125" s="246" t="s">
        <v>240</v>
      </c>
      <c r="D125" s="279" t="s">
        <v>128</v>
      </c>
      <c r="E125" s="264" t="s">
        <v>108</v>
      </c>
      <c r="F125" s="265">
        <v>5</v>
      </c>
      <c r="G125" s="280"/>
      <c r="H125" s="281">
        <f>F125*G125</f>
        <v>0</v>
      </c>
      <c r="I125" s="282"/>
      <c r="J125" s="283"/>
      <c r="K125" s="254"/>
      <c r="L125" s="267"/>
      <c r="M125" s="158"/>
      <c r="N125" s="158"/>
    </row>
    <row r="126" spans="2:14" s="255" customFormat="1" ht="12.75" customHeight="1" x14ac:dyDescent="0.25">
      <c r="B126" s="245"/>
      <c r="C126" s="246" t="s">
        <v>241</v>
      </c>
      <c r="D126" s="284" t="s">
        <v>130</v>
      </c>
      <c r="E126" s="264" t="s">
        <v>108</v>
      </c>
      <c r="F126" s="265">
        <v>5</v>
      </c>
      <c r="G126" s="250"/>
      <c r="H126" s="281">
        <f>F126*G126</f>
        <v>0</v>
      </c>
      <c r="I126" s="250"/>
      <c r="J126" s="283"/>
      <c r="K126" s="254"/>
      <c r="L126" s="267"/>
      <c r="M126" s="158"/>
      <c r="N126" s="158"/>
    </row>
    <row r="127" spans="2:14" s="9" customFormat="1" ht="12.75" customHeight="1" thickBot="1" x14ac:dyDescent="0.3">
      <c r="B127" s="10"/>
      <c r="C127" s="59"/>
      <c r="D127" s="62"/>
      <c r="E127" s="58"/>
      <c r="F127" s="59"/>
      <c r="G127" s="59"/>
      <c r="H127" s="29"/>
      <c r="I127" s="29"/>
      <c r="J127" s="29"/>
      <c r="K127" s="11"/>
      <c r="L127" s="63"/>
      <c r="M127" s="143"/>
      <c r="N127" s="143"/>
    </row>
    <row r="128" spans="2:14" s="9" customFormat="1" ht="23.25" customHeight="1" thickBot="1" x14ac:dyDescent="0.3">
      <c r="B128" s="10"/>
      <c r="C128" s="289" t="s">
        <v>131</v>
      </c>
      <c r="D128" s="290"/>
      <c r="E128" s="290"/>
      <c r="F128" s="290"/>
      <c r="G128" s="290"/>
      <c r="H128" s="291"/>
      <c r="I128" s="311" t="e">
        <f>+I122+I124</f>
        <v>#DIV/0!</v>
      </c>
      <c r="J128" s="312"/>
      <c r="K128" s="11"/>
      <c r="M128" s="143"/>
      <c r="N128" s="143"/>
    </row>
    <row r="129" spans="2:14" s="9" customFormat="1" x14ac:dyDescent="0.25">
      <c r="B129" s="10"/>
      <c r="C129" s="197"/>
      <c r="D129" s="162"/>
      <c r="E129" s="162"/>
      <c r="F129" s="162"/>
      <c r="G129" s="162"/>
      <c r="H129" s="162"/>
      <c r="I129" s="162"/>
      <c r="J129" s="162"/>
      <c r="K129" s="36"/>
      <c r="L129"/>
      <c r="M129" s="147"/>
      <c r="N129" s="143"/>
    </row>
    <row r="130" spans="2:14" s="9" customFormat="1" ht="13" x14ac:dyDescent="0.25">
      <c r="C130" s="169" t="s">
        <v>132</v>
      </c>
      <c r="D130" s="163"/>
      <c r="E130" s="163"/>
      <c r="F130" s="163"/>
      <c r="G130" s="163"/>
      <c r="H130" s="168"/>
      <c r="I130" s="170" t="s">
        <v>133</v>
      </c>
      <c r="J130" s="170" t="s">
        <v>134</v>
      </c>
      <c r="K130" s="28"/>
      <c r="M130" s="143"/>
      <c r="N130" s="143"/>
    </row>
    <row r="131" spans="2:14" s="9" customFormat="1" ht="13" x14ac:dyDescent="0.25">
      <c r="C131" s="201">
        <f>+C11</f>
        <v>1</v>
      </c>
      <c r="D131" s="202" t="str">
        <f t="shared" ref="D131:D141" si="10">+VLOOKUP(C131,$C$11:$J$107,2,0)</f>
        <v>TAREAS PRELIMINARES</v>
      </c>
      <c r="E131" s="163"/>
      <c r="F131" s="163"/>
      <c r="G131" s="163"/>
      <c r="H131" s="203"/>
      <c r="I131" s="172" t="e">
        <f>+I11*$I$120</f>
        <v>#DIV/0!</v>
      </c>
      <c r="J131" s="204" t="e">
        <f>+I131/$I$128</f>
        <v>#DIV/0!</v>
      </c>
      <c r="K131" s="28"/>
      <c r="M131" s="158"/>
      <c r="N131" s="158"/>
    </row>
    <row r="132" spans="2:14" s="9" customFormat="1" ht="13" x14ac:dyDescent="0.25">
      <c r="C132" s="201">
        <f>+C15</f>
        <v>2</v>
      </c>
      <c r="D132" s="202" t="str">
        <f t="shared" si="10"/>
        <v>DEMOLICIONES Y RETIROS</v>
      </c>
      <c r="E132" s="205"/>
      <c r="F132" s="206"/>
      <c r="G132" s="206"/>
      <c r="H132" s="207"/>
      <c r="I132" s="172" t="e">
        <f>+I15*$I$120</f>
        <v>#DIV/0!</v>
      </c>
      <c r="J132" s="204" t="e">
        <f t="shared" ref="J132:J139" si="11">+I132/$I$128</f>
        <v>#DIV/0!</v>
      </c>
      <c r="K132" s="28"/>
      <c r="M132" s="158"/>
      <c r="N132" s="158"/>
    </row>
    <row r="133" spans="2:14" s="9" customFormat="1" ht="13" x14ac:dyDescent="0.25">
      <c r="C133" s="201">
        <f>+C35</f>
        <v>3</v>
      </c>
      <c r="D133" s="202" t="str">
        <f t="shared" si="10"/>
        <v>ALBAÑILERIA</v>
      </c>
      <c r="E133" s="205"/>
      <c r="F133" s="206"/>
      <c r="G133" s="206"/>
      <c r="H133" s="207"/>
      <c r="I133" s="172" t="e">
        <f>+I35*$I$120</f>
        <v>#DIV/0!</v>
      </c>
      <c r="J133" s="204" t="e">
        <f t="shared" si="11"/>
        <v>#DIV/0!</v>
      </c>
      <c r="K133" s="28"/>
      <c r="M133" s="158"/>
      <c r="N133" s="158"/>
    </row>
    <row r="134" spans="2:14" s="9" customFormat="1" ht="13" x14ac:dyDescent="0.25">
      <c r="C134" s="201">
        <v>4</v>
      </c>
      <c r="D134" s="202" t="str">
        <f t="shared" si="10"/>
        <v>SOLADOS, ZÓCALOS Y SOLÍAS</v>
      </c>
      <c r="E134" s="205"/>
      <c r="F134" s="206"/>
      <c r="G134" s="206"/>
      <c r="H134" s="207"/>
      <c r="I134" s="172" t="e">
        <f>I44*$I$120</f>
        <v>#DIV/0!</v>
      </c>
      <c r="J134" s="204" t="e">
        <f t="shared" si="11"/>
        <v>#DIV/0!</v>
      </c>
      <c r="K134" s="28"/>
      <c r="M134" s="158"/>
      <c r="N134" s="158"/>
    </row>
    <row r="135" spans="2:14" ht="13" x14ac:dyDescent="0.3">
      <c r="C135" s="201">
        <v>5</v>
      </c>
      <c r="D135" s="171" t="str">
        <f t="shared" si="10"/>
        <v>CONSTRUCCIÓN EN SECO</v>
      </c>
      <c r="E135" s="164"/>
      <c r="F135" s="165"/>
      <c r="G135" s="165"/>
      <c r="H135" s="166"/>
      <c r="I135" s="172" t="e">
        <f>I58*$I$120</f>
        <v>#DIV/0!</v>
      </c>
      <c r="J135" s="204" t="e">
        <f t="shared" si="11"/>
        <v>#DIV/0!</v>
      </c>
      <c r="M135" s="208"/>
      <c r="N135" s="208"/>
    </row>
    <row r="136" spans="2:14" ht="13" x14ac:dyDescent="0.3">
      <c r="C136" s="201">
        <v>6</v>
      </c>
      <c r="D136" s="171" t="str">
        <f t="shared" si="10"/>
        <v>PINTURA</v>
      </c>
      <c r="E136" s="164"/>
      <c r="F136" s="165"/>
      <c r="G136" s="165"/>
      <c r="H136" s="166"/>
      <c r="I136" s="172" t="e">
        <f>I63*$I$120</f>
        <v>#DIV/0!</v>
      </c>
      <c r="J136" s="204" t="e">
        <f t="shared" si="11"/>
        <v>#DIV/0!</v>
      </c>
      <c r="M136" s="208"/>
      <c r="N136" s="208"/>
    </row>
    <row r="137" spans="2:14" ht="13" x14ac:dyDescent="0.3">
      <c r="C137" s="201">
        <v>7</v>
      </c>
      <c r="D137" s="171" t="str">
        <f t="shared" si="10"/>
        <v>CARPINTERÍAS</v>
      </c>
      <c r="E137" s="164"/>
      <c r="F137" s="165"/>
      <c r="G137" s="165"/>
      <c r="H137" s="166"/>
      <c r="I137" s="172" t="e">
        <f>I74*$I$120</f>
        <v>#DIV/0!</v>
      </c>
      <c r="J137" s="204" t="e">
        <f t="shared" si="11"/>
        <v>#DIV/0!</v>
      </c>
      <c r="M137" s="208"/>
      <c r="N137" s="208"/>
    </row>
    <row r="138" spans="2:14" ht="13" x14ac:dyDescent="0.3">
      <c r="C138" s="201">
        <v>8</v>
      </c>
      <c r="D138" s="171" t="str">
        <f t="shared" si="10"/>
        <v>IMPERMEABILIZACIÓN</v>
      </c>
      <c r="E138" s="164"/>
      <c r="F138" s="165"/>
      <c r="G138" s="165"/>
      <c r="H138" s="166"/>
      <c r="I138" s="172" t="e">
        <f>I77*$I$120</f>
        <v>#DIV/0!</v>
      </c>
      <c r="J138" s="204" t="e">
        <f t="shared" si="11"/>
        <v>#DIV/0!</v>
      </c>
      <c r="M138" s="208"/>
      <c r="N138" s="208"/>
    </row>
    <row r="139" spans="2:14" ht="13" x14ac:dyDescent="0.3">
      <c r="C139" s="201">
        <v>9</v>
      </c>
      <c r="D139" s="171" t="str">
        <f t="shared" si="10"/>
        <v>INSTALACIÓN ELÉCTRICA</v>
      </c>
      <c r="E139" s="164"/>
      <c r="F139" s="165"/>
      <c r="G139" s="165"/>
      <c r="H139" s="166"/>
      <c r="I139" s="172" t="e">
        <f>I92*$I$120</f>
        <v>#DIV/0!</v>
      </c>
      <c r="J139" s="204" t="e">
        <f t="shared" si="11"/>
        <v>#DIV/0!</v>
      </c>
      <c r="M139" s="208"/>
      <c r="N139" s="208"/>
    </row>
    <row r="140" spans="2:14" ht="13" x14ac:dyDescent="0.3">
      <c r="C140" s="223">
        <v>10</v>
      </c>
      <c r="D140" s="171" t="str">
        <f t="shared" si="10"/>
        <v>MATERIALES DE REPOSICIÓN</v>
      </c>
      <c r="E140" s="164"/>
      <c r="F140" s="165"/>
      <c r="G140" s="165"/>
      <c r="H140" s="166"/>
      <c r="I140" s="172" t="e">
        <f>I98*$I$120</f>
        <v>#DIV/0!</v>
      </c>
      <c r="J140" s="204" t="e">
        <f>+I140/$I$128</f>
        <v>#DIV/0!</v>
      </c>
      <c r="M140" s="208"/>
      <c r="N140" s="208"/>
    </row>
    <row r="141" spans="2:14" ht="13" x14ac:dyDescent="0.3">
      <c r="C141" s="223">
        <v>11</v>
      </c>
      <c r="D141" s="171" t="str">
        <f t="shared" si="10"/>
        <v>LIMPIEZA DE OBRA</v>
      </c>
      <c r="E141" s="164"/>
      <c r="F141" s="165"/>
      <c r="G141" s="165"/>
      <c r="H141" s="166"/>
      <c r="I141" s="172" t="e">
        <f>I105*$I$120</f>
        <v>#DIV/0!</v>
      </c>
      <c r="J141" s="204" t="e">
        <f>+I141/$I$128</f>
        <v>#DIV/0!</v>
      </c>
      <c r="M141" s="208"/>
      <c r="N141" s="208"/>
    </row>
    <row r="142" spans="2:14" ht="13" x14ac:dyDescent="0.3">
      <c r="C142" s="198"/>
      <c r="D142" s="303" t="s">
        <v>135</v>
      </c>
      <c r="E142" s="304"/>
      <c r="F142" s="304"/>
      <c r="G142" s="304"/>
      <c r="H142" s="304"/>
      <c r="I142" s="173" t="e">
        <f>SUM(I131:I140)</f>
        <v>#DIV/0!</v>
      </c>
      <c r="J142" s="175" t="e">
        <f>SUM(J131:J141)</f>
        <v>#DIV/0!</v>
      </c>
    </row>
    <row r="143" spans="2:14" ht="13" x14ac:dyDescent="0.25">
      <c r="C143" s="198"/>
    </row>
    <row r="144" spans="2:14" ht="13" x14ac:dyDescent="0.3">
      <c r="C144" s="169">
        <f>+C124</f>
        <v>12</v>
      </c>
      <c r="D144" s="171" t="str">
        <f>+D124</f>
        <v>HONORARIOS REPRESENTANTES TECNICOS</v>
      </c>
      <c r="E144" s="164"/>
      <c r="F144" s="165"/>
      <c r="G144" s="165"/>
      <c r="H144" s="166"/>
      <c r="I144" s="172">
        <f>+I124</f>
        <v>0</v>
      </c>
      <c r="J144" s="174" t="e">
        <f>+I144/I128</f>
        <v>#DIV/0!</v>
      </c>
    </row>
    <row r="145" spans="3:10" ht="13" x14ac:dyDescent="0.3">
      <c r="C145" s="198"/>
      <c r="D145" s="303" t="s">
        <v>136</v>
      </c>
      <c r="E145" s="304"/>
      <c r="F145" s="304"/>
      <c r="G145" s="304"/>
      <c r="H145" s="304"/>
      <c r="I145" s="173" t="e">
        <f>+I144+I142</f>
        <v>#DIV/0!</v>
      </c>
      <c r="J145" s="175" t="e">
        <f>+J144+J142</f>
        <v>#DIV/0!</v>
      </c>
    </row>
    <row r="147" spans="3:10" x14ac:dyDescent="0.25">
      <c r="C147" s="199"/>
      <c r="D147" s="176" t="s">
        <v>137</v>
      </c>
      <c r="E147" s="164"/>
      <c r="F147" s="165"/>
      <c r="G147" s="165"/>
      <c r="H147" s="166"/>
      <c r="I147" s="258">
        <f>F107</f>
        <v>1657</v>
      </c>
      <c r="J147" s="200"/>
    </row>
    <row r="148" spans="3:10" x14ac:dyDescent="0.25">
      <c r="D148" s="176" t="s">
        <v>138</v>
      </c>
      <c r="E148" s="164"/>
      <c r="F148" s="165"/>
      <c r="G148" s="165"/>
      <c r="H148" s="166"/>
      <c r="I148" s="167" t="e">
        <f>+I128/I147</f>
        <v>#DIV/0!</v>
      </c>
      <c r="J148" s="200"/>
    </row>
    <row r="155" spans="3:10" ht="13" x14ac:dyDescent="0.25">
      <c r="C155" s="230"/>
      <c r="D155" s="231"/>
      <c r="E155" s="231"/>
      <c r="F155" s="231"/>
      <c r="G155" s="231"/>
      <c r="H155" s="9"/>
      <c r="I155" s="38"/>
      <c r="J155" s="38"/>
    </row>
    <row r="156" spans="3:10" ht="13" customHeight="1" x14ac:dyDescent="0.25">
      <c r="C156" s="198"/>
      <c r="D156" s="66"/>
      <c r="E156" s="232"/>
      <c r="F156" s="30"/>
      <c r="G156" s="30"/>
      <c r="H156" s="29"/>
      <c r="I156" s="233"/>
      <c r="J156" s="234"/>
    </row>
    <row r="157" spans="3:10" ht="13" customHeight="1" x14ac:dyDescent="0.3">
      <c r="C157" s="198"/>
      <c r="D157" s="235"/>
      <c r="I157" s="233"/>
      <c r="J157" s="234"/>
    </row>
    <row r="158" spans="3:10" ht="13" customHeight="1" x14ac:dyDescent="0.25">
      <c r="C158" s="198"/>
      <c r="D158" s="66"/>
      <c r="E158" s="232"/>
      <c r="F158" s="30"/>
      <c r="G158" s="30"/>
      <c r="H158" s="29"/>
      <c r="I158" s="233"/>
      <c r="J158" s="234"/>
    </row>
    <row r="159" spans="3:10" ht="13" customHeight="1" x14ac:dyDescent="0.3">
      <c r="C159" s="198"/>
      <c r="D159" s="235"/>
      <c r="I159" s="233"/>
      <c r="J159" s="234"/>
    </row>
    <row r="160" spans="3:10" ht="13" customHeight="1" x14ac:dyDescent="0.25">
      <c r="C160" s="198"/>
      <c r="D160" s="66"/>
      <c r="E160" s="232"/>
      <c r="F160" s="30"/>
      <c r="G160" s="30"/>
      <c r="H160" s="29"/>
      <c r="I160" s="233"/>
      <c r="J160" s="234"/>
    </row>
    <row r="161" spans="3:10" ht="13" customHeight="1" x14ac:dyDescent="0.25">
      <c r="C161" s="198"/>
      <c r="D161" s="66"/>
      <c r="E161" s="231"/>
      <c r="F161" s="231"/>
      <c r="G161" s="231"/>
      <c r="H161" s="236"/>
      <c r="I161" s="233"/>
      <c r="J161" s="234"/>
    </row>
    <row r="162" spans="3:10" ht="13" x14ac:dyDescent="0.3">
      <c r="C162" s="237"/>
      <c r="D162" s="235"/>
      <c r="I162" s="233"/>
      <c r="J162" s="234"/>
    </row>
    <row r="163" spans="3:10" ht="13" customHeight="1" x14ac:dyDescent="0.3">
      <c r="C163" s="237"/>
      <c r="D163" s="235"/>
      <c r="I163" s="233"/>
      <c r="J163" s="234"/>
    </row>
    <row r="164" spans="3:10" ht="13" customHeight="1" x14ac:dyDescent="0.3">
      <c r="C164" s="198"/>
      <c r="D164" s="235"/>
      <c r="I164" s="233"/>
      <c r="J164" s="234"/>
    </row>
    <row r="165" spans="3:10" ht="13" customHeight="1" x14ac:dyDescent="0.3">
      <c r="C165" s="198"/>
      <c r="D165" s="235"/>
      <c r="I165" s="233"/>
      <c r="J165" s="234"/>
    </row>
    <row r="166" spans="3:10" ht="13" customHeight="1" x14ac:dyDescent="0.3">
      <c r="C166" s="198"/>
      <c r="D166" s="235"/>
      <c r="I166" s="233"/>
      <c r="J166" s="234"/>
    </row>
    <row r="167" spans="3:10" ht="13" x14ac:dyDescent="0.3">
      <c r="C167" s="198"/>
      <c r="D167" s="302"/>
      <c r="E167" s="302"/>
      <c r="F167" s="302"/>
      <c r="G167" s="302"/>
      <c r="H167" s="302"/>
      <c r="I167" s="238"/>
      <c r="J167" s="239"/>
    </row>
    <row r="168" spans="3:10" ht="13" x14ac:dyDescent="0.25">
      <c r="C168" s="198"/>
    </row>
  </sheetData>
  <sortState ref="C139:J149">
    <sortCondition descending="1" ref="I139:I149"/>
  </sortState>
  <mergeCells count="23">
    <mergeCell ref="D167:H167"/>
    <mergeCell ref="D142:H142"/>
    <mergeCell ref="D145:H145"/>
    <mergeCell ref="B6:K6"/>
    <mergeCell ref="B7:K7"/>
    <mergeCell ref="D124:H124"/>
    <mergeCell ref="C128:H128"/>
    <mergeCell ref="I128:J128"/>
    <mergeCell ref="D118:H118"/>
    <mergeCell ref="D120:H120"/>
    <mergeCell ref="C123:J123"/>
    <mergeCell ref="C122:H122"/>
    <mergeCell ref="I122:J122"/>
    <mergeCell ref="D113:H113"/>
    <mergeCell ref="G114:H114"/>
    <mergeCell ref="G115:H115"/>
    <mergeCell ref="D116:G116"/>
    <mergeCell ref="G117:H117"/>
    <mergeCell ref="C109:H109"/>
    <mergeCell ref="G112:H112"/>
    <mergeCell ref="B2:K5"/>
    <mergeCell ref="C8:J8"/>
    <mergeCell ref="D63:H63"/>
  </mergeCells>
  <phoneticPr fontId="12" type="noConversion"/>
  <printOptions horizontalCentered="1"/>
  <pageMargins left="0.25" right="0.25" top="0.75" bottom="0.75" header="0.3" footer="0.3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zoomScale="90" zoomScaleNormal="90" workbookViewId="0">
      <selection activeCell="B27" sqref="B27"/>
    </sheetView>
  </sheetViews>
  <sheetFormatPr baseColWidth="10" defaultColWidth="11.453125" defaultRowHeight="12.5" x14ac:dyDescent="0.25"/>
  <cols>
    <col min="1" max="1" width="11.453125" style="68"/>
    <col min="2" max="2" width="3.81640625" style="68" customWidth="1"/>
    <col min="3" max="3" width="12.81640625" style="68" bestFit="1" customWidth="1"/>
    <col min="4" max="4" width="35.1796875" style="68" customWidth="1"/>
    <col min="5" max="5" width="10.1796875" style="68" customWidth="1"/>
    <col min="6" max="6" width="12" style="68" customWidth="1"/>
    <col min="7" max="7" width="13.81640625" style="68" customWidth="1"/>
    <col min="8" max="8" width="11.453125" style="68"/>
    <col min="9" max="9" width="13.54296875" style="68" customWidth="1"/>
    <col min="10" max="10" width="12.81640625" style="68" customWidth="1"/>
    <col min="11" max="11" width="3.81640625" style="68" customWidth="1"/>
    <col min="12" max="16384" width="11.453125" style="68"/>
  </cols>
  <sheetData>
    <row r="2" spans="2:11" ht="13" thickBot="1" x14ac:dyDescent="0.3"/>
    <row r="3" spans="2:11" ht="15" customHeight="1" thickBot="1" x14ac:dyDescent="0.3">
      <c r="B3" s="69"/>
      <c r="C3" s="70"/>
      <c r="D3" s="70"/>
      <c r="E3" s="70"/>
      <c r="F3" s="70"/>
      <c r="G3" s="70"/>
      <c r="H3" s="70"/>
      <c r="I3" s="70"/>
      <c r="J3" s="70"/>
      <c r="K3" s="71"/>
    </row>
    <row r="4" spans="2:11" ht="13.5" customHeight="1" thickBot="1" x14ac:dyDescent="0.3">
      <c r="B4" s="72"/>
      <c r="C4" s="73" t="s">
        <v>139</v>
      </c>
      <c r="D4" s="74"/>
      <c r="I4" s="322" t="s">
        <v>140</v>
      </c>
      <c r="J4" s="324"/>
      <c r="K4" s="75"/>
    </row>
    <row r="5" spans="2:11" ht="13" thickBot="1" x14ac:dyDescent="0.3">
      <c r="B5" s="72"/>
      <c r="C5" s="73" t="s">
        <v>141</v>
      </c>
      <c r="D5" s="74"/>
      <c r="I5" s="323"/>
      <c r="J5" s="325"/>
      <c r="K5" s="75"/>
    </row>
    <row r="6" spans="2:11" ht="13" thickBot="1" x14ac:dyDescent="0.3">
      <c r="B6" s="72"/>
      <c r="K6" s="75"/>
    </row>
    <row r="7" spans="2:11" s="82" customFormat="1" ht="24" customHeight="1" thickBot="1" x14ac:dyDescent="0.3">
      <c r="B7" s="76"/>
      <c r="C7" s="77" t="s">
        <v>142</v>
      </c>
      <c r="D7" s="78" t="s">
        <v>143</v>
      </c>
      <c r="E7" s="79" t="s">
        <v>144</v>
      </c>
      <c r="F7" s="78" t="s">
        <v>145</v>
      </c>
      <c r="G7" s="79" t="s">
        <v>146</v>
      </c>
      <c r="H7" s="78" t="s">
        <v>147</v>
      </c>
      <c r="I7" s="80" t="s">
        <v>148</v>
      </c>
      <c r="J7" s="80" t="s">
        <v>149</v>
      </c>
      <c r="K7" s="81"/>
    </row>
    <row r="8" spans="2:11" ht="13" thickBot="1" x14ac:dyDescent="0.3">
      <c r="B8" s="72"/>
      <c r="G8" s="83"/>
      <c r="K8" s="75"/>
    </row>
    <row r="9" spans="2:11" ht="13.5" thickBot="1" x14ac:dyDescent="0.35">
      <c r="B9" s="72"/>
      <c r="C9" s="84" t="s">
        <v>112</v>
      </c>
      <c r="D9" s="85" t="s">
        <v>150</v>
      </c>
      <c r="E9" s="86"/>
      <c r="F9" s="87" t="s">
        <v>151</v>
      </c>
      <c r="G9" s="87" t="s">
        <v>151</v>
      </c>
      <c r="H9" s="87" t="s">
        <v>152</v>
      </c>
      <c r="I9" s="88" t="s">
        <v>153</v>
      </c>
      <c r="J9" s="89"/>
      <c r="K9" s="75"/>
    </row>
    <row r="10" spans="2:11" ht="8.25" customHeight="1" thickBot="1" x14ac:dyDescent="0.3">
      <c r="B10" s="72"/>
      <c r="D10" s="90"/>
      <c r="K10" s="75"/>
    </row>
    <row r="11" spans="2:11" x14ac:dyDescent="0.25">
      <c r="B11" s="72"/>
      <c r="C11" s="91"/>
      <c r="D11" s="92"/>
      <c r="E11" s="93"/>
      <c r="F11" s="93"/>
      <c r="G11" s="93"/>
      <c r="H11" s="93"/>
      <c r="I11" s="94"/>
      <c r="K11" s="75"/>
    </row>
    <row r="12" spans="2:11" x14ac:dyDescent="0.25">
      <c r="B12" s="72"/>
      <c r="C12" s="95"/>
      <c r="D12" s="96"/>
      <c r="E12" s="97"/>
      <c r="F12" s="97"/>
      <c r="G12" s="97"/>
      <c r="H12" s="97"/>
      <c r="I12" s="98"/>
      <c r="K12" s="75"/>
    </row>
    <row r="13" spans="2:11" x14ac:dyDescent="0.25">
      <c r="B13" s="72"/>
      <c r="C13" s="95"/>
      <c r="D13" s="96"/>
      <c r="E13" s="97"/>
      <c r="F13" s="97"/>
      <c r="G13" s="97"/>
      <c r="H13" s="97"/>
      <c r="I13" s="98"/>
      <c r="K13" s="75"/>
    </row>
    <row r="14" spans="2:11" ht="13" thickBot="1" x14ac:dyDescent="0.3">
      <c r="B14" s="72"/>
      <c r="C14" s="99"/>
      <c r="D14" s="100"/>
      <c r="E14" s="101"/>
      <c r="F14" s="101"/>
      <c r="G14" s="101"/>
      <c r="H14" s="101"/>
      <c r="I14" s="102"/>
      <c r="K14" s="75"/>
    </row>
    <row r="15" spans="2:11" ht="13" thickBot="1" x14ac:dyDescent="0.3">
      <c r="B15" s="72"/>
      <c r="D15" s="90"/>
      <c r="G15" s="83"/>
      <c r="K15" s="75"/>
    </row>
    <row r="16" spans="2:11" ht="13.5" thickBot="1" x14ac:dyDescent="0.35">
      <c r="B16" s="72"/>
      <c r="C16" s="84" t="s">
        <v>115</v>
      </c>
      <c r="D16" s="103" t="s">
        <v>154</v>
      </c>
      <c r="E16" s="104"/>
      <c r="F16" s="87" t="s">
        <v>155</v>
      </c>
      <c r="G16" s="87" t="s">
        <v>156</v>
      </c>
      <c r="H16" s="87" t="s">
        <v>157</v>
      </c>
      <c r="I16" s="88" t="s">
        <v>153</v>
      </c>
      <c r="J16" s="105"/>
      <c r="K16" s="75"/>
    </row>
    <row r="17" spans="2:11" ht="8.25" customHeight="1" thickBot="1" x14ac:dyDescent="0.3">
      <c r="B17" s="72"/>
      <c r="K17" s="75"/>
    </row>
    <row r="18" spans="2:11" x14ac:dyDescent="0.25">
      <c r="B18" s="72"/>
      <c r="C18" s="91"/>
      <c r="D18" s="106"/>
      <c r="E18" s="106"/>
      <c r="F18" s="93"/>
      <c r="G18" s="93"/>
      <c r="H18" s="93"/>
      <c r="I18" s="94"/>
      <c r="K18" s="75"/>
    </row>
    <row r="19" spans="2:11" x14ac:dyDescent="0.25">
      <c r="B19" s="72"/>
      <c r="C19" s="95"/>
      <c r="D19" s="97"/>
      <c r="E19" s="97"/>
      <c r="F19" s="97"/>
      <c r="G19" s="97"/>
      <c r="H19" s="97"/>
      <c r="I19" s="98"/>
      <c r="K19" s="75"/>
    </row>
    <row r="20" spans="2:11" x14ac:dyDescent="0.25">
      <c r="B20" s="72"/>
      <c r="C20" s="95"/>
      <c r="D20" s="97"/>
      <c r="E20" s="97"/>
      <c r="F20" s="97"/>
      <c r="G20" s="97"/>
      <c r="H20" s="97"/>
      <c r="I20" s="98"/>
      <c r="K20" s="75"/>
    </row>
    <row r="21" spans="2:11" ht="13" thickBot="1" x14ac:dyDescent="0.3">
      <c r="B21" s="72"/>
      <c r="C21" s="99"/>
      <c r="D21" s="101"/>
      <c r="E21" s="101"/>
      <c r="F21" s="101"/>
      <c r="G21" s="101"/>
      <c r="H21" s="101"/>
      <c r="I21" s="102"/>
      <c r="K21" s="75"/>
    </row>
    <row r="22" spans="2:11" ht="13" thickBot="1" x14ac:dyDescent="0.3">
      <c r="B22" s="72"/>
      <c r="K22" s="75"/>
    </row>
    <row r="23" spans="2:11" ht="13.5" thickBot="1" x14ac:dyDescent="0.35">
      <c r="B23" s="72"/>
      <c r="C23" s="84" t="s">
        <v>119</v>
      </c>
      <c r="D23" s="103" t="s">
        <v>158</v>
      </c>
      <c r="E23" s="104"/>
      <c r="F23" s="87" t="s">
        <v>159</v>
      </c>
      <c r="G23" s="87" t="s">
        <v>160</v>
      </c>
      <c r="H23" s="87" t="s">
        <v>161</v>
      </c>
      <c r="I23" s="88" t="s">
        <v>153</v>
      </c>
      <c r="J23" s="105"/>
      <c r="K23" s="75"/>
    </row>
    <row r="24" spans="2:11" ht="8.25" customHeight="1" thickBot="1" x14ac:dyDescent="0.3">
      <c r="B24" s="72"/>
      <c r="K24" s="75"/>
    </row>
    <row r="25" spans="2:11" x14ac:dyDescent="0.25">
      <c r="B25" s="72"/>
      <c r="C25" s="91"/>
      <c r="D25" s="93"/>
      <c r="E25" s="93"/>
      <c r="F25" s="93"/>
      <c r="G25" s="93"/>
      <c r="H25" s="93"/>
      <c r="I25" s="94"/>
      <c r="K25" s="75"/>
    </row>
    <row r="26" spans="2:11" x14ac:dyDescent="0.25">
      <c r="B26" s="72"/>
      <c r="C26" s="95"/>
      <c r="D26" s="97"/>
      <c r="E26" s="97"/>
      <c r="F26" s="97"/>
      <c r="G26" s="97"/>
      <c r="H26" s="97"/>
      <c r="I26" s="98"/>
      <c r="K26" s="75"/>
    </row>
    <row r="27" spans="2:11" x14ac:dyDescent="0.25">
      <c r="B27" s="72"/>
      <c r="C27" s="95"/>
      <c r="D27" s="97"/>
      <c r="E27" s="97"/>
      <c r="F27" s="97"/>
      <c r="G27" s="97"/>
      <c r="H27" s="97"/>
      <c r="I27" s="98"/>
      <c r="K27" s="75"/>
    </row>
    <row r="28" spans="2:11" ht="13" thickBot="1" x14ac:dyDescent="0.3">
      <c r="B28" s="72"/>
      <c r="C28" s="99"/>
      <c r="D28" s="101"/>
      <c r="E28" s="101"/>
      <c r="F28" s="101"/>
      <c r="G28" s="101"/>
      <c r="H28" s="101"/>
      <c r="I28" s="102"/>
      <c r="K28" s="75"/>
    </row>
    <row r="29" spans="2:11" x14ac:dyDescent="0.25">
      <c r="B29" s="72"/>
      <c r="K29" s="75"/>
    </row>
    <row r="30" spans="2:11" ht="12.75" customHeight="1" thickBot="1" x14ac:dyDescent="0.3">
      <c r="B30" s="72"/>
      <c r="K30" s="75"/>
    </row>
    <row r="31" spans="2:11" ht="13" thickBot="1" x14ac:dyDescent="0.3">
      <c r="B31" s="72"/>
      <c r="H31" s="326" t="s">
        <v>111</v>
      </c>
      <c r="I31" s="327"/>
      <c r="J31" s="107"/>
      <c r="K31" s="75"/>
    </row>
    <row r="32" spans="2:11" ht="8.25" customHeight="1" thickBot="1" x14ac:dyDescent="0.3">
      <c r="B32" s="72"/>
      <c r="K32" s="75"/>
    </row>
    <row r="33" spans="2:11" ht="13" thickBot="1" x14ac:dyDescent="0.3">
      <c r="B33" s="72"/>
      <c r="H33" s="328" t="s">
        <v>162</v>
      </c>
      <c r="I33" s="329"/>
      <c r="J33" s="89"/>
      <c r="K33" s="75"/>
    </row>
    <row r="34" spans="2:11" ht="8.25" customHeight="1" thickBot="1" x14ac:dyDescent="0.3">
      <c r="B34" s="72"/>
      <c r="K34" s="75"/>
    </row>
    <row r="35" spans="2:11" ht="13" thickBot="1" x14ac:dyDescent="0.3">
      <c r="B35" s="72"/>
      <c r="H35" s="326" t="s">
        <v>131</v>
      </c>
      <c r="I35" s="327"/>
      <c r="J35" s="107"/>
      <c r="K35" s="75"/>
    </row>
    <row r="36" spans="2:11" ht="13" thickBot="1" x14ac:dyDescent="0.3">
      <c r="B36" s="108"/>
      <c r="C36" s="109"/>
      <c r="D36" s="109"/>
      <c r="E36" s="109"/>
      <c r="F36" s="109"/>
      <c r="G36" s="109"/>
      <c r="H36" s="109"/>
      <c r="I36" s="109"/>
      <c r="J36" s="109"/>
      <c r="K36" s="110"/>
    </row>
  </sheetData>
  <mergeCells count="5">
    <mergeCell ref="I4:I5"/>
    <mergeCell ref="J4:J5"/>
    <mergeCell ref="H31:I31"/>
    <mergeCell ref="H33:I33"/>
    <mergeCell ref="H35:I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view="pageBreakPreview" zoomScale="110" zoomScaleNormal="100" zoomScaleSheetLayoutView="110" workbookViewId="0">
      <selection activeCell="F33" sqref="F33"/>
    </sheetView>
  </sheetViews>
  <sheetFormatPr baseColWidth="10" defaultColWidth="11.453125" defaultRowHeight="12.5" x14ac:dyDescent="0.25"/>
  <cols>
    <col min="1" max="2" width="3.81640625" style="68" customWidth="1"/>
    <col min="3" max="3" width="5.81640625" style="111" customWidth="1"/>
    <col min="4" max="4" width="17.453125" style="68" customWidth="1"/>
    <col min="5" max="7" width="11.453125" style="68"/>
    <col min="8" max="8" width="5.54296875" style="68" customWidth="1"/>
    <col min="9" max="9" width="13.54296875" style="68" customWidth="1"/>
    <col min="10" max="10" width="3.81640625" style="68" customWidth="1"/>
    <col min="11" max="16384" width="11.453125" style="68"/>
  </cols>
  <sheetData>
    <row r="1" spans="2:10" ht="13" thickBot="1" x14ac:dyDescent="0.3">
      <c r="B1" s="83"/>
    </row>
    <row r="2" spans="2:10" s="113" customFormat="1" ht="20.25" customHeight="1" thickBot="1" x14ac:dyDescent="0.3">
      <c r="B2" s="112"/>
      <c r="C2" s="331" t="s">
        <v>163</v>
      </c>
      <c r="D2" s="332"/>
      <c r="E2" s="332"/>
      <c r="F2" s="332"/>
      <c r="G2" s="332"/>
      <c r="H2" s="332"/>
      <c r="I2" s="332"/>
      <c r="J2" s="72"/>
    </row>
    <row r="3" spans="2:10" ht="13" thickBot="1" x14ac:dyDescent="0.3">
      <c r="B3" s="72"/>
      <c r="C3" s="114"/>
      <c r="D3" s="70"/>
      <c r="E3" s="70"/>
      <c r="F3" s="70"/>
      <c r="G3" s="70"/>
      <c r="H3" s="70"/>
      <c r="I3" s="70"/>
      <c r="J3" s="75"/>
    </row>
    <row r="4" spans="2:10" ht="13.5" thickBot="1" x14ac:dyDescent="0.3">
      <c r="B4" s="72"/>
      <c r="C4" s="115" t="s">
        <v>112</v>
      </c>
      <c r="D4" s="333" t="s">
        <v>111</v>
      </c>
      <c r="E4" s="334"/>
      <c r="F4" s="334"/>
      <c r="G4" s="334"/>
      <c r="H4" s="335"/>
      <c r="I4" s="116">
        <v>1</v>
      </c>
      <c r="J4" s="75"/>
    </row>
    <row r="5" spans="2:10" ht="25.5" thickBot="1" x14ac:dyDescent="0.3">
      <c r="B5" s="72"/>
      <c r="C5" s="117" t="s">
        <v>164</v>
      </c>
      <c r="D5" s="118" t="s">
        <v>113</v>
      </c>
      <c r="E5" s="119" t="s">
        <v>114</v>
      </c>
      <c r="F5" s="120" t="s">
        <v>165</v>
      </c>
      <c r="G5" s="336"/>
      <c r="H5" s="337"/>
      <c r="I5" s="121" t="s">
        <v>166</v>
      </c>
      <c r="J5" s="75"/>
    </row>
    <row r="6" spans="2:10" ht="13.5" thickBot="1" x14ac:dyDescent="0.3">
      <c r="B6" s="72"/>
      <c r="C6" s="115" t="s">
        <v>115</v>
      </c>
      <c r="D6" s="333" t="s">
        <v>116</v>
      </c>
      <c r="E6" s="334"/>
      <c r="F6" s="334"/>
      <c r="G6" s="334"/>
      <c r="H6" s="335"/>
      <c r="I6" s="122" t="s">
        <v>167</v>
      </c>
      <c r="J6" s="75"/>
    </row>
    <row r="7" spans="2:10" ht="25" x14ac:dyDescent="0.25">
      <c r="B7" s="72"/>
      <c r="C7" s="117" t="s">
        <v>168</v>
      </c>
      <c r="D7" s="123" t="s">
        <v>117</v>
      </c>
      <c r="E7" s="119" t="s">
        <v>114</v>
      </c>
      <c r="F7" s="120" t="s">
        <v>169</v>
      </c>
      <c r="G7" s="336"/>
      <c r="H7" s="337"/>
      <c r="I7" s="121" t="s">
        <v>170</v>
      </c>
      <c r="J7" s="75"/>
    </row>
    <row r="8" spans="2:10" ht="13.5" thickBot="1" x14ac:dyDescent="0.3">
      <c r="B8" s="72"/>
      <c r="C8" s="117" t="s">
        <v>171</v>
      </c>
      <c r="D8" s="118" t="s">
        <v>118</v>
      </c>
      <c r="E8" s="124" t="s">
        <v>114</v>
      </c>
      <c r="F8" s="125" t="s">
        <v>172</v>
      </c>
      <c r="G8" s="330"/>
      <c r="H8" s="330"/>
      <c r="I8" s="121" t="s">
        <v>173</v>
      </c>
      <c r="J8" s="75"/>
    </row>
    <row r="9" spans="2:10" ht="13.5" thickBot="1" x14ac:dyDescent="0.3">
      <c r="B9" s="72"/>
      <c r="C9" s="115" t="s">
        <v>119</v>
      </c>
      <c r="D9" s="333" t="s">
        <v>120</v>
      </c>
      <c r="E9" s="334"/>
      <c r="F9" s="334"/>
      <c r="G9" s="334"/>
      <c r="H9" s="335"/>
      <c r="I9" s="122" t="s">
        <v>174</v>
      </c>
      <c r="J9" s="75"/>
    </row>
    <row r="10" spans="2:10" ht="25.5" thickBot="1" x14ac:dyDescent="0.3">
      <c r="B10" s="72"/>
      <c r="C10" s="117" t="s">
        <v>175</v>
      </c>
      <c r="D10" s="118" t="s">
        <v>121</v>
      </c>
      <c r="E10" s="124" t="s">
        <v>114</v>
      </c>
      <c r="F10" s="125" t="s">
        <v>176</v>
      </c>
      <c r="G10" s="330"/>
      <c r="H10" s="330"/>
      <c r="I10" s="121" t="s">
        <v>177</v>
      </c>
      <c r="J10" s="75"/>
    </row>
    <row r="11" spans="2:10" ht="13.5" thickBot="1" x14ac:dyDescent="0.3">
      <c r="B11" s="72"/>
      <c r="C11" s="115" t="s">
        <v>122</v>
      </c>
      <c r="D11" s="333" t="s">
        <v>123</v>
      </c>
      <c r="E11" s="334"/>
      <c r="F11" s="334"/>
      <c r="G11" s="334"/>
      <c r="H11" s="335"/>
      <c r="I11" s="122" t="s">
        <v>178</v>
      </c>
      <c r="J11" s="75"/>
    </row>
    <row r="12" spans="2:10" ht="13.5" thickBot="1" x14ac:dyDescent="0.3">
      <c r="B12" s="72"/>
      <c r="C12" s="124"/>
      <c r="D12" s="127"/>
      <c r="E12" s="126"/>
      <c r="F12" s="126"/>
      <c r="G12" s="126"/>
      <c r="H12" s="126"/>
      <c r="I12" s="128"/>
      <c r="J12" s="75"/>
    </row>
    <row r="13" spans="2:10" ht="21.75" customHeight="1" thickBot="1" x14ac:dyDescent="0.3">
      <c r="B13" s="72"/>
      <c r="C13" s="333" t="s">
        <v>124</v>
      </c>
      <c r="D13" s="338"/>
      <c r="E13" s="338"/>
      <c r="F13" s="338"/>
      <c r="G13" s="338"/>
      <c r="H13" s="339"/>
      <c r="I13" s="129" t="s">
        <v>179</v>
      </c>
      <c r="J13" s="75"/>
    </row>
    <row r="14" spans="2:10" ht="13" thickBot="1" x14ac:dyDescent="0.3">
      <c r="B14" s="108"/>
      <c r="C14" s="130"/>
      <c r="D14" s="109"/>
      <c r="E14" s="109"/>
      <c r="F14" s="109"/>
      <c r="G14" s="109"/>
      <c r="H14" s="109"/>
      <c r="I14" s="109"/>
      <c r="J14" s="110"/>
    </row>
    <row r="19" spans="3:9" ht="13" x14ac:dyDescent="0.25">
      <c r="C19" s="117"/>
      <c r="D19" s="118"/>
      <c r="E19" s="124"/>
      <c r="F19" s="125"/>
      <c r="G19" s="330"/>
      <c r="H19" s="330"/>
      <c r="I19" s="121"/>
    </row>
  </sheetData>
  <mergeCells count="11">
    <mergeCell ref="D9:H9"/>
    <mergeCell ref="G10:H10"/>
    <mergeCell ref="D11:H11"/>
    <mergeCell ref="C13:H13"/>
    <mergeCell ref="G19:H19"/>
    <mergeCell ref="G8:H8"/>
    <mergeCell ref="C2:I2"/>
    <mergeCell ref="D4:H4"/>
    <mergeCell ref="G5:H5"/>
    <mergeCell ref="D6:H6"/>
    <mergeCell ref="G7:H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53125"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6" ma:contentTypeDescription="Crear nuevo documento." ma:contentTypeScope="" ma:versionID="4c842644d50a067d84c0cdae404518d0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6e0264f0cb5657c7c4f451c3cc017893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894b84b-39ca-4973-a6a1-c5dd66fd8965">
      <UserInfo>
        <DisplayName/>
        <AccountId xsi:nil="true"/>
        <AccountType/>
      </UserInfo>
    </SharedWithUsers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BDABF-1EA2-4053-BB41-13FDF1BB4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fd7087-3ff3-4ec4-9d52-81e9ee6040fc"/>
    <ds:schemaRef ds:uri="f894b84b-39ca-4973-a6a1-c5dd66fd8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E3D28-1248-498A-BCD4-2C7F3DD2589A}">
  <ds:schemaRefs>
    <ds:schemaRef ds:uri="http://purl.org/dc/terms/"/>
    <ds:schemaRef ds:uri="http://schemas.microsoft.com/office/infopath/2007/PartnerControls"/>
    <ds:schemaRef ds:uri="http://www.w3.org/XML/1998/namespace"/>
    <ds:schemaRef ds:uri="03fd7087-3ff3-4ec4-9d52-81e9ee6040fc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f894b84b-39ca-4973-a6a1-c5dd66fd896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8E94F58-1EA0-4BD3-BB70-2262966B6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CYP</vt:lpstr>
      <vt:lpstr>ANALISIS DE PRECIOS</vt:lpstr>
      <vt:lpstr>CR</vt:lpstr>
      <vt:lpstr>Hoja1</vt:lpstr>
      <vt:lpstr>CR!Área_de_impresión</vt:lpstr>
      <vt:lpstr>CYP!Área_de_impresión</vt:lpstr>
      <vt:lpstr>CYP!Títulos_a_imprimir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Forcinito</dc:creator>
  <cp:keywords/>
  <dc:description/>
  <cp:lastModifiedBy>Lorena Elizabeth Rolon</cp:lastModifiedBy>
  <cp:revision/>
  <cp:lastPrinted>2025-09-17T16:53:18Z</cp:lastPrinted>
  <dcterms:created xsi:type="dcterms:W3CDTF">2016-08-05T20:58:01Z</dcterms:created>
  <dcterms:modified xsi:type="dcterms:W3CDTF">2025-09-25T12:07:32Z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