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lorenzo\Desktop\"/>
    </mc:Choice>
  </mc:AlternateContent>
  <bookViews>
    <workbookView xWindow="0" yWindow="0" windowWidth="19200" windowHeight="6930" tabRatio="610"/>
  </bookViews>
  <sheets>
    <sheet name="CYP" sheetId="16" r:id="rId1"/>
    <sheet name="Notas Guadas" sheetId="24" state="hidden" r:id="rId2"/>
    <sheet name="MP" sheetId="22" r:id="rId3"/>
    <sheet name="ANALISIS DE PRECIOS" sheetId="18" r:id="rId4"/>
    <sheet name="CR" sheetId="19" r:id="rId5"/>
    <sheet name="Hoja2" sheetId="23" state="hidden" r:id="rId6"/>
  </sheets>
  <definedNames>
    <definedName name="_xlnm._FilterDatabase" localSheetId="0" hidden="1">CYP!$C$12:$J$238</definedName>
    <definedName name="_xlnm.Print_Area" localSheetId="4">CR!$B$1:$J$14</definedName>
    <definedName name="_xlnm.Print_Area" localSheetId="0">CYP!$A$1:$L$291</definedName>
    <definedName name="DOLAR">CYP!$Q$1</definedName>
    <definedName name="_xlnm.Print_Titles" localSheetId="0">CYP!$2:$10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8" i="16" l="1"/>
  <c r="D20" i="22" l="1"/>
  <c r="N53" i="16" l="1"/>
  <c r="N59" i="16"/>
  <c r="N79" i="16"/>
  <c r="N80" i="16"/>
  <c r="N82" i="16"/>
  <c r="N84" i="16"/>
  <c r="N85" i="16"/>
  <c r="N133" i="16"/>
  <c r="P4" i="16"/>
  <c r="H83" i="16" l="1"/>
  <c r="H91" i="16" l="1"/>
  <c r="H231" i="16" l="1"/>
  <c r="H170" i="16" l="1"/>
  <c r="C263" i="16" l="1"/>
  <c r="D263" i="16"/>
  <c r="C265" i="16"/>
  <c r="C274" i="16"/>
  <c r="C275" i="16"/>
  <c r="C276" i="16"/>
  <c r="C277" i="16"/>
  <c r="C278" i="16"/>
  <c r="C279" i="16"/>
  <c r="C280" i="16"/>
  <c r="H178" i="16" l="1"/>
  <c r="H157" i="16" l="1"/>
  <c r="H155" i="16"/>
  <c r="H154" i="16"/>
  <c r="H174" i="16"/>
  <c r="H173" i="16"/>
  <c r="H175" i="16"/>
  <c r="H172" i="16"/>
  <c r="H162" i="16" l="1"/>
  <c r="H161" i="16"/>
  <c r="H160" i="16"/>
  <c r="H159" i="16"/>
  <c r="H158" i="16"/>
  <c r="H156" i="16"/>
  <c r="H153" i="16"/>
  <c r="H152" i="16"/>
  <c r="H151" i="16"/>
  <c r="H150" i="16"/>
  <c r="H149" i="16"/>
  <c r="H148" i="16"/>
  <c r="H147" i="16"/>
  <c r="H146" i="16"/>
  <c r="H145" i="16"/>
  <c r="H144" i="16"/>
  <c r="H167" i="16"/>
  <c r="H166" i="16"/>
  <c r="H165" i="16"/>
  <c r="H164" i="16"/>
  <c r="H163" i="16"/>
  <c r="H143" i="16"/>
  <c r="H127" i="16" l="1"/>
  <c r="H104" i="16"/>
  <c r="H103" i="16"/>
  <c r="H233" i="16"/>
  <c r="H28" i="16"/>
  <c r="H17" i="16"/>
  <c r="H111" i="16" l="1"/>
  <c r="H134" i="16"/>
  <c r="H34" i="16"/>
  <c r="H47" i="16"/>
  <c r="H46" i="16"/>
  <c r="H45" i="16"/>
  <c r="H44" i="16"/>
  <c r="H42" i="16"/>
  <c r="H43" i="16"/>
  <c r="H40" i="16"/>
  <c r="H58" i="16"/>
  <c r="H57" i="16"/>
  <c r="C283" i="16"/>
  <c r="D283" i="16"/>
  <c r="H235" i="16"/>
  <c r="H234" i="16"/>
  <c r="H139" i="16"/>
  <c r="H39" i="16"/>
  <c r="I232" i="16" l="1"/>
  <c r="H230" i="16"/>
  <c r="H229" i="16"/>
  <c r="I228" i="16" s="1"/>
  <c r="H15" i="16" l="1"/>
  <c r="H19" i="16"/>
  <c r="H21" i="16"/>
  <c r="H30" i="16"/>
  <c r="H33" i="16"/>
  <c r="H38" i="16"/>
  <c r="H51" i="16"/>
  <c r="H54" i="16"/>
  <c r="H62" i="16"/>
  <c r="H66" i="16"/>
  <c r="H70" i="16"/>
  <c r="H75" i="16"/>
  <c r="H76" i="16"/>
  <c r="H84" i="16"/>
  <c r="H90" i="16"/>
  <c r="H101" i="16"/>
  <c r="H102" i="16"/>
  <c r="H110" i="16"/>
  <c r="H112" i="16"/>
  <c r="H116" i="16"/>
  <c r="H117" i="16"/>
  <c r="H128" i="16"/>
  <c r="H132" i="16"/>
  <c r="H133" i="16"/>
  <c r="H137" i="16"/>
  <c r="H182" i="16"/>
  <c r="H188" i="16"/>
  <c r="H194" i="16"/>
  <c r="H200" i="16"/>
  <c r="H201" i="16"/>
  <c r="H205" i="16"/>
  <c r="H210" i="16"/>
  <c r="H219" i="16"/>
  <c r="H220" i="16"/>
  <c r="H224" i="16"/>
  <c r="H225" i="16"/>
  <c r="H237" i="16"/>
  <c r="H238" i="16"/>
  <c r="H214" i="16"/>
  <c r="H209" i="16"/>
  <c r="H186" i="16"/>
  <c r="H126" i="16"/>
  <c r="H121" i="16"/>
  <c r="H95" i="16"/>
  <c r="H89" i="16"/>
  <c r="H65" i="16"/>
  <c r="H53" i="16"/>
  <c r="H29" i="16"/>
  <c r="H24" i="16"/>
  <c r="H25" i="16"/>
  <c r="H71" i="16"/>
  <c r="H96" i="16"/>
  <c r="H123" i="16"/>
  <c r="H195" i="16"/>
  <c r="H215" i="16"/>
  <c r="H227" i="16"/>
  <c r="H226" i="16"/>
  <c r="H223" i="16"/>
  <c r="H221" i="16"/>
  <c r="H217" i="16"/>
  <c r="H216" i="16"/>
  <c r="H213" i="16"/>
  <c r="H211" i="16"/>
  <c r="H208" i="16"/>
  <c r="H207" i="16"/>
  <c r="H204" i="16"/>
  <c r="H203" i="16"/>
  <c r="H202" i="16"/>
  <c r="H199" i="16"/>
  <c r="H196" i="16"/>
  <c r="H192" i="16"/>
  <c r="H191" i="16"/>
  <c r="H185" i="16"/>
  <c r="H183" i="16"/>
  <c r="H181" i="16"/>
  <c r="H179" i="16"/>
  <c r="H169" i="16"/>
  <c r="H140" i="16"/>
  <c r="H138" i="16"/>
  <c r="H136" i="16"/>
  <c r="H135" i="16"/>
  <c r="H131" i="16"/>
  <c r="H129" i="16"/>
  <c r="H125" i="16"/>
  <c r="H124" i="16"/>
  <c r="H120" i="16"/>
  <c r="H119" i="16"/>
  <c r="H115" i="16"/>
  <c r="H114" i="16"/>
  <c r="H108" i="16"/>
  <c r="H107" i="16"/>
  <c r="H99" i="16"/>
  <c r="H98" i="16"/>
  <c r="H94" i="16"/>
  <c r="H93" i="16"/>
  <c r="H88" i="16"/>
  <c r="H85" i="16"/>
  <c r="H82" i="16"/>
  <c r="H80" i="16"/>
  <c r="H79" i="16"/>
  <c r="H74" i="16"/>
  <c r="H73" i="16"/>
  <c r="H69" i="16"/>
  <c r="H68" i="16"/>
  <c r="H64" i="16"/>
  <c r="H63" i="16"/>
  <c r="H60" i="16"/>
  <c r="H59" i="16"/>
  <c r="H56" i="16"/>
  <c r="H50" i="16"/>
  <c r="H37" i="16"/>
  <c r="H32" i="16"/>
  <c r="H31" i="16"/>
  <c r="H27" i="16"/>
  <c r="H26" i="16"/>
  <c r="H23" i="16"/>
  <c r="H22" i="16"/>
  <c r="H18" i="16"/>
  <c r="H16" i="16"/>
  <c r="H14" i="16"/>
  <c r="I86" i="16" l="1"/>
  <c r="I176" i="16"/>
  <c r="I141" i="16"/>
  <c r="I100" i="16"/>
  <c r="I187" i="16" l="1"/>
  <c r="I189" i="16" l="1"/>
  <c r="I197" i="16"/>
  <c r="I222" i="16"/>
  <c r="I105" i="16"/>
  <c r="O12" i="23" l="1"/>
  <c r="O11" i="23"/>
  <c r="O10" i="23"/>
  <c r="O14" i="23" s="1"/>
  <c r="N14" i="23" s="1"/>
  <c r="F42" i="23"/>
  <c r="F41" i="23"/>
  <c r="F36" i="23"/>
  <c r="F35" i="23"/>
  <c r="F34" i="23"/>
  <c r="F33" i="23"/>
  <c r="F32" i="23"/>
  <c r="F27" i="23"/>
  <c r="F26" i="23"/>
  <c r="F29" i="23" s="1"/>
  <c r="E29" i="23" s="1"/>
  <c r="F21" i="23"/>
  <c r="F20" i="23"/>
  <c r="F19" i="23"/>
  <c r="F18" i="23"/>
  <c r="F17" i="23"/>
  <c r="F12" i="23"/>
  <c r="F11" i="23"/>
  <c r="F10" i="23"/>
  <c r="F5" i="23"/>
  <c r="F4" i="23"/>
  <c r="F3" i="23"/>
  <c r="F2" i="23"/>
  <c r="I77" i="16" l="1"/>
  <c r="F38" i="23"/>
  <c r="E38" i="23" s="1"/>
  <c r="F23" i="23"/>
  <c r="E23" i="23" s="1"/>
  <c r="F14" i="23"/>
  <c r="E14" i="23" s="1"/>
  <c r="F7" i="23"/>
  <c r="E7" i="23" s="1"/>
  <c r="F45" i="23"/>
  <c r="I130" i="16" l="1"/>
  <c r="C20" i="16" l="1"/>
  <c r="C264" i="16" l="1"/>
  <c r="D264" i="16" s="1"/>
  <c r="D265" i="16"/>
  <c r="D266" i="16"/>
  <c r="D267" i="16"/>
  <c r="C77" i="16"/>
  <c r="D268" i="16" s="1"/>
  <c r="D278" i="16" l="1"/>
  <c r="D272" i="16"/>
  <c r="D280" i="16"/>
  <c r="D276" i="16"/>
  <c r="D271" i="16"/>
  <c r="D277" i="16"/>
  <c r="D270" i="16"/>
  <c r="D275" i="16"/>
  <c r="D274" i="16"/>
  <c r="D273" i="16"/>
  <c r="D269" i="16"/>
  <c r="D279" i="16"/>
  <c r="I35" i="16"/>
  <c r="H13" i="16" l="1"/>
  <c r="I12" i="16" l="1"/>
  <c r="I240" i="16"/>
  <c r="I48" i="16"/>
  <c r="J240" i="16" l="1"/>
  <c r="J231" i="16"/>
  <c r="J223" i="16"/>
  <c r="J214" i="16"/>
  <c r="J204" i="16"/>
  <c r="J195" i="16"/>
  <c r="J185" i="16"/>
  <c r="J174" i="16"/>
  <c r="J164" i="16"/>
  <c r="J156" i="16"/>
  <c r="J148" i="16"/>
  <c r="J139" i="16"/>
  <c r="J131" i="16"/>
  <c r="J123" i="16"/>
  <c r="J112" i="16"/>
  <c r="J102" i="16"/>
  <c r="J93" i="16"/>
  <c r="J83" i="16"/>
  <c r="J73" i="16"/>
  <c r="J63" i="16"/>
  <c r="J53" i="16"/>
  <c r="J43" i="16"/>
  <c r="J33" i="16"/>
  <c r="J25" i="16"/>
  <c r="J17" i="16"/>
  <c r="J220" i="16"/>
  <c r="J210" i="16"/>
  <c r="J181" i="16"/>
  <c r="J161" i="16"/>
  <c r="J145" i="16"/>
  <c r="J108" i="16"/>
  <c r="J69" i="16"/>
  <c r="J39" i="16"/>
  <c r="J14" i="16"/>
  <c r="J76" i="16"/>
  <c r="J37" i="16"/>
  <c r="J141" i="16"/>
  <c r="J95" i="16"/>
  <c r="J45" i="16"/>
  <c r="J224" i="16"/>
  <c r="J132" i="16"/>
  <c r="J74" i="16"/>
  <c r="J238" i="16"/>
  <c r="J230" i="16"/>
  <c r="J222" i="16"/>
  <c r="J213" i="16"/>
  <c r="J203" i="16"/>
  <c r="J194" i="16"/>
  <c r="J183" i="16"/>
  <c r="J173" i="16"/>
  <c r="J163" i="16"/>
  <c r="J155" i="16"/>
  <c r="J147" i="16"/>
  <c r="J138" i="16"/>
  <c r="J130" i="16"/>
  <c r="J121" i="16"/>
  <c r="J111" i="16"/>
  <c r="J101" i="16"/>
  <c r="J91" i="16"/>
  <c r="J82" i="16"/>
  <c r="J71" i="16"/>
  <c r="J62" i="16"/>
  <c r="J51" i="16"/>
  <c r="J42" i="16"/>
  <c r="J32" i="16"/>
  <c r="J24" i="16"/>
  <c r="J16" i="16"/>
  <c r="J228" i="16"/>
  <c r="J201" i="16"/>
  <c r="J170" i="16"/>
  <c r="J136" i="16"/>
  <c r="J99" i="16"/>
  <c r="J79" i="16"/>
  <c r="J48" i="16"/>
  <c r="J22" i="16"/>
  <c r="J86" i="16"/>
  <c r="J46" i="16"/>
  <c r="J150" i="16"/>
  <c r="J85" i="16"/>
  <c r="J27" i="16"/>
  <c r="J205" i="16"/>
  <c r="J140" i="16"/>
  <c r="J84" i="16"/>
  <c r="J18" i="16"/>
  <c r="J237" i="16"/>
  <c r="J229" i="16"/>
  <c r="J221" i="16"/>
  <c r="J211" i="16"/>
  <c r="J202" i="16"/>
  <c r="J192" i="16"/>
  <c r="J182" i="16"/>
  <c r="J172" i="16"/>
  <c r="J162" i="16"/>
  <c r="J154" i="16"/>
  <c r="J146" i="16"/>
  <c r="J137" i="16"/>
  <c r="J129" i="16"/>
  <c r="J120" i="16"/>
  <c r="J110" i="16"/>
  <c r="J100" i="16"/>
  <c r="J90" i="16"/>
  <c r="J80" i="16"/>
  <c r="J70" i="16"/>
  <c r="J60" i="16"/>
  <c r="J50" i="16"/>
  <c r="J40" i="16"/>
  <c r="J31" i="16"/>
  <c r="J23" i="16"/>
  <c r="J15" i="16"/>
  <c r="J236" i="16"/>
  <c r="J191" i="16"/>
  <c r="J153" i="16"/>
  <c r="J128" i="16"/>
  <c r="J89" i="16"/>
  <c r="J59" i="16"/>
  <c r="J30" i="16"/>
  <c r="J96" i="16"/>
  <c r="J57" i="16"/>
  <c r="J125" i="16"/>
  <c r="J65" i="16"/>
  <c r="J232" i="16"/>
  <c r="J157" i="16"/>
  <c r="J103" i="16"/>
  <c r="J54" i="16"/>
  <c r="J119" i="16"/>
  <c r="J19" i="16"/>
  <c r="J175" i="16"/>
  <c r="J64" i="16"/>
  <c r="J235" i="16"/>
  <c r="J227" i="16"/>
  <c r="J219" i="16"/>
  <c r="J209" i="16"/>
  <c r="J200" i="16"/>
  <c r="J189" i="16"/>
  <c r="J179" i="16"/>
  <c r="J169" i="16"/>
  <c r="J160" i="16"/>
  <c r="J152" i="16"/>
  <c r="J144" i="16"/>
  <c r="J135" i="16"/>
  <c r="J127" i="16"/>
  <c r="J117" i="16"/>
  <c r="J107" i="16"/>
  <c r="J98" i="16"/>
  <c r="J88" i="16"/>
  <c r="J77" i="16"/>
  <c r="J68" i="16"/>
  <c r="J58" i="16"/>
  <c r="J47" i="16"/>
  <c r="J38" i="16"/>
  <c r="J29" i="16"/>
  <c r="J21" i="16"/>
  <c r="J116" i="16"/>
  <c r="J66" i="16"/>
  <c r="J20" i="16"/>
  <c r="J115" i="16"/>
  <c r="J56" i="16"/>
  <c r="J196" i="16"/>
  <c r="J165" i="16"/>
  <c r="J114" i="16"/>
  <c r="J44" i="16"/>
  <c r="J234" i="16"/>
  <c r="J226" i="16"/>
  <c r="J217" i="16"/>
  <c r="J208" i="16"/>
  <c r="J199" i="16"/>
  <c r="J188" i="16"/>
  <c r="J178" i="16"/>
  <c r="J167" i="16"/>
  <c r="J159" i="16"/>
  <c r="J151" i="16"/>
  <c r="J143" i="16"/>
  <c r="J134" i="16"/>
  <c r="J126" i="16"/>
  <c r="J105" i="16"/>
  <c r="J28" i="16"/>
  <c r="J104" i="16"/>
  <c r="J35" i="16"/>
  <c r="J186" i="16"/>
  <c r="J149" i="16"/>
  <c r="J94" i="16"/>
  <c r="J34" i="16"/>
  <c r="J233" i="16"/>
  <c r="J225" i="16"/>
  <c r="J216" i="16"/>
  <c r="J207" i="16"/>
  <c r="J197" i="16"/>
  <c r="J187" i="16"/>
  <c r="J176" i="16"/>
  <c r="J166" i="16"/>
  <c r="J158" i="16"/>
  <c r="J133" i="16"/>
  <c r="J75" i="16"/>
  <c r="J215" i="16"/>
  <c r="J124" i="16"/>
  <c r="J26" i="16"/>
  <c r="J13" i="16"/>
  <c r="J12" i="16"/>
  <c r="Q240" i="16"/>
  <c r="I20" i="16"/>
  <c r="H257" i="16" l="1"/>
  <c r="I236" i="16" l="1"/>
  <c r="H256" i="16"/>
  <c r="I255" i="16" s="1"/>
  <c r="I283" i="16" l="1"/>
  <c r="I242" i="16" l="1"/>
  <c r="I243" i="16" l="1"/>
  <c r="I244" i="16" l="1"/>
  <c r="I246" i="16" l="1"/>
  <c r="I245" i="16"/>
  <c r="I247" i="16" l="1"/>
  <c r="I248" i="16" s="1"/>
  <c r="I249" i="16" s="1"/>
  <c r="I251" i="16" s="1"/>
  <c r="I253" i="16" s="1"/>
  <c r="I273" i="16" l="1"/>
  <c r="I265" i="16"/>
  <c r="I272" i="16"/>
  <c r="I264" i="16"/>
  <c r="I271" i="16"/>
  <c r="I263" i="16"/>
  <c r="I278" i="16"/>
  <c r="I270" i="16"/>
  <c r="I269" i="16"/>
  <c r="I268" i="16"/>
  <c r="I266" i="16"/>
  <c r="I280" i="16"/>
  <c r="I279" i="16"/>
  <c r="I277" i="16"/>
  <c r="I276" i="16"/>
  <c r="I274" i="16"/>
  <c r="I275" i="16"/>
  <c r="I267" i="16"/>
  <c r="I260" i="16"/>
  <c r="J263" i="16" l="1"/>
  <c r="I289" i="16"/>
  <c r="J273" i="16"/>
  <c r="J265" i="16"/>
  <c r="J280" i="16"/>
  <c r="J272" i="16"/>
  <c r="J264" i="16"/>
  <c r="J279" i="16"/>
  <c r="J271" i="16"/>
  <c r="J270" i="16"/>
  <c r="J283" i="16"/>
  <c r="J278" i="16"/>
  <c r="J268" i="16"/>
  <c r="J267" i="16"/>
  <c r="J266" i="16"/>
  <c r="J277" i="16"/>
  <c r="J269" i="16"/>
  <c r="J276" i="16"/>
  <c r="J275" i="16"/>
  <c r="J274" i="16"/>
  <c r="I281" i="16"/>
  <c r="I284" i="16" s="1"/>
  <c r="J281" i="16" l="1"/>
  <c r="J284" i="16" s="1"/>
</calcChain>
</file>

<file path=xl/sharedStrings.xml><?xml version="1.0" encoding="utf-8"?>
<sst xmlns="http://schemas.openxmlformats.org/spreadsheetml/2006/main" count="1120" uniqueCount="603">
  <si>
    <t>Valor dólar inicial</t>
  </si>
  <si>
    <t>Valor dólar estimado</t>
  </si>
  <si>
    <t>OBRA: Ampliación y Refacción Torre de Control, Aeropuerto de San Fernando, Buenos Aires.</t>
  </si>
  <si>
    <t>Zabaleta</t>
  </si>
  <si>
    <t>ITEM</t>
  </si>
  <si>
    <t>DESCRIPCION</t>
  </si>
  <si>
    <t>Unid.</t>
  </si>
  <si>
    <t>Cant.</t>
  </si>
  <si>
    <t>Costo Unitario</t>
  </si>
  <si>
    <t>Subtotal</t>
  </si>
  <si>
    <t>Total</t>
  </si>
  <si>
    <t>%  incidencia</t>
  </si>
  <si>
    <t>TAREAS PRELIMINARES</t>
  </si>
  <si>
    <t>1.1</t>
  </si>
  <si>
    <t>Obrador, depósitos y sanitarios.</t>
  </si>
  <si>
    <t>gl</t>
  </si>
  <si>
    <t>CLARIN</t>
  </si>
  <si>
    <t>REVISAR M2</t>
  </si>
  <si>
    <t>1.2</t>
  </si>
  <si>
    <t>Replanteo de Obra.</t>
  </si>
  <si>
    <t>m2</t>
  </si>
  <si>
    <t>1.3</t>
  </si>
  <si>
    <t>Cerco de obra.</t>
  </si>
  <si>
    <t>ml</t>
  </si>
  <si>
    <t>1.4</t>
  </si>
  <si>
    <t>Limpieza, protección y cerramientos provisorios.</t>
  </si>
  <si>
    <t>SISMAT</t>
  </si>
  <si>
    <t>1.5</t>
  </si>
  <si>
    <t>Instalaciones provisorias</t>
  </si>
  <si>
    <t>1.6</t>
  </si>
  <si>
    <t>1.7</t>
  </si>
  <si>
    <t>Planos obra, Estudio de suelo y Calculo estructural (Aptos Construcción, Ejecutivos, CAO, Ing. de detalles, etc)</t>
  </si>
  <si>
    <t>DEMOLICIONES Y RETIROS</t>
  </si>
  <si>
    <t>2.1</t>
  </si>
  <si>
    <t>Retiro de piso porcelanato y carpeta.</t>
  </si>
  <si>
    <t>2.2</t>
  </si>
  <si>
    <t>Demolición de vereda exterior de hormigon.</t>
  </si>
  <si>
    <t>ZABALETA</t>
  </si>
  <si>
    <t>2.3</t>
  </si>
  <si>
    <t>Retiro de revestimiento ceramico.</t>
  </si>
  <si>
    <t>2.4</t>
  </si>
  <si>
    <t>Retiro de zócalos existentes.</t>
  </si>
  <si>
    <t>2.5</t>
  </si>
  <si>
    <t xml:space="preserve">Retiro de cielorraso de junta tomada </t>
  </si>
  <si>
    <t>2.6</t>
  </si>
  <si>
    <t>Retiro de carpinterias, incluye vidrios, marcos y accesorios</t>
  </si>
  <si>
    <t>2.7</t>
  </si>
  <si>
    <t>Demolicion de mamposteria de ladrillo macizo/hueco</t>
  </si>
  <si>
    <t>m3</t>
  </si>
  <si>
    <t>2.8</t>
  </si>
  <si>
    <t>Demolición de contrapiso para tendido de instalaciones.</t>
  </si>
  <si>
    <t>2.9</t>
  </si>
  <si>
    <t>Ejecución de pases en losa para instalaciones de PB a 1°Piso en hormigón/mamposteria en forma mecanica.</t>
  </si>
  <si>
    <t>2.10</t>
  </si>
  <si>
    <t>Desmonte de instalacion electrica en locales a intervenir, incluye artefactos de ilumiacion, cañerias y cableados</t>
  </si>
  <si>
    <t>2.11</t>
  </si>
  <si>
    <t>Retiro de equipos de termomecanica de TWR, incluye instalación y accesorios (lugar de guardado a definir por I.O)</t>
  </si>
  <si>
    <t>un</t>
  </si>
  <si>
    <t>2.12</t>
  </si>
  <si>
    <t>Desinstalación de Unidades exteriores correspondientes a Terminal de Pasajeros en vereda perimetral a reinstalar sobre cubierta de nuevo edificio</t>
  </si>
  <si>
    <t>2.13</t>
  </si>
  <si>
    <t>Retiro completo de mobiliario en locales a intervenir (lugar de guardado a definir por I.O)</t>
  </si>
  <si>
    <t>2.14</t>
  </si>
  <si>
    <t>Retiro de reja en vereda perimetral</t>
  </si>
  <si>
    <t>MOVIMIENTO DE SUELOS Y ESTRUCTURA DE H°A°</t>
  </si>
  <si>
    <t>3.1</t>
  </si>
  <si>
    <t>Movimiento de suelos</t>
  </si>
  <si>
    <t>3.1.1</t>
  </si>
  <si>
    <t xml:space="preserve">Excavación, relleno compactado con tosca al 95% + suelo cementado </t>
  </si>
  <si>
    <t>3.1.2</t>
  </si>
  <si>
    <t>Excavación de pilotines de H°A° a definir según cálculo estructural</t>
  </si>
  <si>
    <t>3.1.3</t>
  </si>
  <si>
    <t>Excavación de bases de H°A° a definir según cálculo estructural</t>
  </si>
  <si>
    <t>3.1.4</t>
  </si>
  <si>
    <t>Excavación de vigas de fundación a definir según cálculo estructural</t>
  </si>
  <si>
    <t>3.2</t>
  </si>
  <si>
    <t>Estructura de H°A°</t>
  </si>
  <si>
    <t>3.2.1</t>
  </si>
  <si>
    <t>3.2.2</t>
  </si>
  <si>
    <t>Bases de H°A° a definir según calculo estructural</t>
  </si>
  <si>
    <t>3.2.3</t>
  </si>
  <si>
    <t>Viga de fundación de H°A° a definir según calculo estructural</t>
  </si>
  <si>
    <t>3.2.4</t>
  </si>
  <si>
    <t>Columnas de H°A° a definir según calculo estructural</t>
  </si>
  <si>
    <t>3.2.5</t>
  </si>
  <si>
    <t>Viga de encadenado de H°A° a definir según calculo estructural</t>
  </si>
  <si>
    <t>3.2.6</t>
  </si>
  <si>
    <t>Losa llena de H°A° a definir según calculo estructural</t>
  </si>
  <si>
    <t>ALBAÑILERIA</t>
  </si>
  <si>
    <t>4.1</t>
  </si>
  <si>
    <t>Aislaciones</t>
  </si>
  <si>
    <t>4.1.1</t>
  </si>
  <si>
    <t>Cajón hidrófugo para muro de 20 (incluye 2 hiladas de ladrillo común)</t>
  </si>
  <si>
    <t>4.1.2</t>
  </si>
  <si>
    <t>Barrera de vapor de pintura asfáltica base solvente tipo Megaflex o similar. (2 manos)</t>
  </si>
  <si>
    <t>4.2</t>
  </si>
  <si>
    <t>Mamposteria</t>
  </si>
  <si>
    <t>4.2.1</t>
  </si>
  <si>
    <t>Mamposteria de ladrillo comun para cajon hidrofugo</t>
  </si>
  <si>
    <t>4.2.2</t>
  </si>
  <si>
    <t>M1-Mamposteria de ladrillo ceramico hueco 18x18x33</t>
  </si>
  <si>
    <t>4.3</t>
  </si>
  <si>
    <t>Contrapisos y Carpetas</t>
  </si>
  <si>
    <t>4.3.1</t>
  </si>
  <si>
    <t xml:space="preserve">Contrapiso sobre terreno natural (incluye barrera de vapor y carpeta impermeable) </t>
  </si>
  <si>
    <t>4.3.2</t>
  </si>
  <si>
    <t>Contrapiso sobre losa 1°piso (incluye reparaciones para tendido de instalaciones)</t>
  </si>
  <si>
    <t>4.3.3</t>
  </si>
  <si>
    <t>Contrapiso sobre losa de cubierta con pendiente hacia desagues pluviales</t>
  </si>
  <si>
    <t>4.3.4</t>
  </si>
  <si>
    <t>Carpeta niveladora</t>
  </si>
  <si>
    <t>4.3.5</t>
  </si>
  <si>
    <t>Banquinas bajo mesada - Office y Lactario</t>
  </si>
  <si>
    <t>4.4</t>
  </si>
  <si>
    <t>Revoques</t>
  </si>
  <si>
    <t>4.4.1</t>
  </si>
  <si>
    <t>Revoque hidrofugo/Azotado</t>
  </si>
  <si>
    <t>4.4.2</t>
  </si>
  <si>
    <t>Revoque grueso exterior</t>
  </si>
  <si>
    <t>4.4.3</t>
  </si>
  <si>
    <t>Revoque fino exterior</t>
  </si>
  <si>
    <t>4.4.4</t>
  </si>
  <si>
    <t>Revoque grueso interior (contempla revoques a reparar por demolición)</t>
  </si>
  <si>
    <t>4.4.5</t>
  </si>
  <si>
    <t>Revoque fino interior (contempla revoques a reparar por demolición)</t>
  </si>
  <si>
    <t>4.5</t>
  </si>
  <si>
    <t>Revestimiento</t>
  </si>
  <si>
    <t>4.5.1</t>
  </si>
  <si>
    <t>R2-Provisión y colocación de Revestimiento plástico llaneado idem existente</t>
  </si>
  <si>
    <t>4.5.2</t>
  </si>
  <si>
    <t>R3-Colocación de revestimiento ceramico rectificado blanco 30x30 sobre revoque fratazado en mamposteria de ladrillo hueco</t>
  </si>
  <si>
    <t>4.5.3</t>
  </si>
  <si>
    <t>R5-Colocación de revestimiento ceramico rectificado blanco 30x30 sobre tabique de placa de roca de yeso</t>
  </si>
  <si>
    <t>4.5.4</t>
  </si>
  <si>
    <t>R6-Provisión y colocación sobre fachada de Revestimiento tipo Alucobond idem existente</t>
  </si>
  <si>
    <t>4.6</t>
  </si>
  <si>
    <t xml:space="preserve">Solados, Zocalos y Solias (incluye juntas y selladores) </t>
  </si>
  <si>
    <t>4.6.1</t>
  </si>
  <si>
    <t>SH-Ejecucion vereda perimetral exterior hormigon, espesor 15 cm, pendiente transversal, con malla Q188. Terminacion antideslizante escobeado con perimetro fratazado a llana. Juntas de dilatacion mastic asfaltico.</t>
  </si>
  <si>
    <t>4.6.2</t>
  </si>
  <si>
    <t>SP-Colocación de Solado Porcelanto de 60x60cm idem existente</t>
  </si>
  <si>
    <t>4.6.3</t>
  </si>
  <si>
    <t>Zócalo EPS line e:7cm (incluye soportes para colocación) o dem existente</t>
  </si>
  <si>
    <t>4.6.4</t>
  </si>
  <si>
    <t>Provisión y colocación de solias de acero inoxidable mate tipo Listelio Colosal de Atrim o similiar</t>
  </si>
  <si>
    <t>CONSTRUCCIÓN EN SECO</t>
  </si>
  <si>
    <t>5.1</t>
  </si>
  <si>
    <t>Tabiques</t>
  </si>
  <si>
    <t>5.1.1</t>
  </si>
  <si>
    <t>T1-Tabique de placa de roca de yeso e:12cm.  Perfil 70mm + lana de vidrio + doble placa de roca de yeso común a cada lado (incluye masillado, enduido y lijado)</t>
  </si>
  <si>
    <t>KAPIAKIAN</t>
  </si>
  <si>
    <t>5.1.2</t>
  </si>
  <si>
    <t>T2-Tabique de placa de roca de yeso e:12cm.  Perfil 70mm + lana de vidrio + doble placa de roca de yeso resistente a la humedad (incluye masillado, enduido y lijado)</t>
  </si>
  <si>
    <t>KALPAKIAN</t>
  </si>
  <si>
    <t>5.2</t>
  </si>
  <si>
    <t>Cielorrasos</t>
  </si>
  <si>
    <t>5.2.1</t>
  </si>
  <si>
    <t>5.2.2</t>
  </si>
  <si>
    <t xml:space="preserve">CD-Cielorraso suspendido placa de roca de yeso junta tomada 12mm (correspondiente a ajuste perimetral) </t>
  </si>
  <si>
    <t>5.2.3</t>
  </si>
  <si>
    <t>CARPINTERIAS</t>
  </si>
  <si>
    <t>6.1</t>
  </si>
  <si>
    <t>Ventanas</t>
  </si>
  <si>
    <t>6.1.1</t>
  </si>
  <si>
    <t>6.1.2</t>
  </si>
  <si>
    <t>DURLOCK</t>
  </si>
  <si>
    <t>6.1.3</t>
  </si>
  <si>
    <t>6.2</t>
  </si>
  <si>
    <t>Puertas</t>
  </si>
  <si>
    <t>6.2.1</t>
  </si>
  <si>
    <t>6.2.2</t>
  </si>
  <si>
    <t>6.2.3</t>
  </si>
  <si>
    <t>6.2.4</t>
  </si>
  <si>
    <t>P4-Puerta Simple de Vidrio Templado 10mm Incoloro - Interior - 110x210</t>
  </si>
  <si>
    <t>6.3</t>
  </si>
  <si>
    <t>Frentes Vidirados</t>
  </si>
  <si>
    <t>6.3.1</t>
  </si>
  <si>
    <t>6.3.2</t>
  </si>
  <si>
    <t>PINTURA</t>
  </si>
  <si>
    <t>7.1.1</t>
  </si>
  <si>
    <t xml:space="preserve">R1-Provisión y ejecución de pintura de paredes interior antihongos látex ultra lavable mate marca tipo Sherwin Williams o Alba Desing o similar, color blanco o a definir. Incluye preparación de la superficie. </t>
  </si>
  <si>
    <t>7.1.2</t>
  </si>
  <si>
    <t>R4-Provisión y ejecución de pintura de paredes interior antihongos látex ultra lavable mate marca tipo Sherwin Williams o Alba Desing o similar, color blanco o a definir por la I.O. Incluye preparación de la superficie. Sobre tabique de placa de roca de yeso</t>
  </si>
  <si>
    <t>7.1.3</t>
  </si>
  <si>
    <t>Provisión y ejecución de pintura en cielorrasos interior látex mate marca tipo Cielorrasos de Sherwin Williams o similar, color blanco o a definir por la I.O. Incluye preparación de la superficie</t>
  </si>
  <si>
    <t>7.1.4</t>
  </si>
  <si>
    <t>Provisión y ejecución de pintura esmalte sintetico en elementos metalicos que funcionan como soporte de cielorraso desmontable.</t>
  </si>
  <si>
    <t>INSTALACION SANITARIA</t>
  </si>
  <si>
    <t>8.1</t>
  </si>
  <si>
    <t>Agua Fria y Caliente</t>
  </si>
  <si>
    <t xml:space="preserve"> </t>
  </si>
  <si>
    <t>8.1.1</t>
  </si>
  <si>
    <t>Provisión y Distribución de nueva alimentación de Agua Fría y Agua Caliente. Sistema termofusión realizado en polipropileno copolímero. Incluye llaves de paso, codos, tes, soportes y accesorios.</t>
  </si>
  <si>
    <t>MELI</t>
  </si>
  <si>
    <t>8.1.2</t>
  </si>
  <si>
    <t>Provisión e instalación de termotanque electrico completo, según especificaciones tipo Ariston modelo SGHP 30 OR. De Cap.30 Lts., y de 1,5kw o similar.</t>
  </si>
  <si>
    <t>8.2</t>
  </si>
  <si>
    <t xml:space="preserve">Cloacal </t>
  </si>
  <si>
    <t>8.2.1</t>
  </si>
  <si>
    <t>Provisión y ejecución de instalación cloacal primaria y secundaria. Incluye cañerías, codos, ramales, piletas, soportes y accesorios</t>
  </si>
  <si>
    <t>8.2.2</t>
  </si>
  <si>
    <t>Provisión y colocación de PPA</t>
  </si>
  <si>
    <t>8.2.3</t>
  </si>
  <si>
    <t>Cámara de inspección 60x60 con cojinete</t>
  </si>
  <si>
    <t>8.3</t>
  </si>
  <si>
    <t>Artefactos</t>
  </si>
  <si>
    <t>8.3.1</t>
  </si>
  <si>
    <t>Inodoro Tipo Ferrum Modelo Bari + Mochila + Asiento</t>
  </si>
  <si>
    <t>8.3.2</t>
  </si>
  <si>
    <t>Bidet Tipo Ferrum Modelo Bari (3 agujeros)</t>
  </si>
  <si>
    <t>8.3.3</t>
  </si>
  <si>
    <t>Bacha de Acero 304 Tipo Johnson Simple Modelo ZN52/18A (578x378X180) - Lactario y Office</t>
  </si>
  <si>
    <t>8.3.4</t>
  </si>
  <si>
    <t>Bacha de colgar Tipo Ferrum Modelo Bari (1 agujero) con accesorios cromados a la vista - Sanitario 1°P</t>
  </si>
  <si>
    <t>8.4</t>
  </si>
  <si>
    <t>Griferias</t>
  </si>
  <si>
    <t>8.4.1</t>
  </si>
  <si>
    <t>Griferia monocomando para mesada cromada Tipo FV Modelo Arizona 0181/B1 - Sanitario 1°P</t>
  </si>
  <si>
    <t>8.4.2</t>
  </si>
  <si>
    <t>Griferia monocomando para mesada cromada Tipo FV Modelo Temple 0411/87 - Lactario y Office</t>
  </si>
  <si>
    <t>8.4.3</t>
  </si>
  <si>
    <t>Griferia para Bidet cromada Tipo FV Modelo Arizona plus 295/B1P (3 agujeros) - Sanitario 1°P</t>
  </si>
  <si>
    <t>8.5</t>
  </si>
  <si>
    <t>Accesorios</t>
  </si>
  <si>
    <t>8.5.1</t>
  </si>
  <si>
    <t>Dispenser papel higiénico A°I° tipo INELEC STEEL código 1501AR-800 - Sanitario 1°P</t>
  </si>
  <si>
    <t>8.5.2</t>
  </si>
  <si>
    <t>Dispenser toallas de papel A°I° tipo INELEC STEEL código 1501AR-725 - Sanitario 1°P</t>
  </si>
  <si>
    <t>8.5.3</t>
  </si>
  <si>
    <t>Dispenser jabón liquido A°I° tipo INELEC código 1501RA-648 - Sanitario 1°P</t>
  </si>
  <si>
    <t>8.5.4</t>
  </si>
  <si>
    <t>Cesto de Basura Acero Inoxidable Pedal 23 Lts tipo INELEC- Sanitario 1°P</t>
  </si>
  <si>
    <t>8.5.5</t>
  </si>
  <si>
    <t>Cesto de basura Acero Inoxidable bajo mesada 14 Lts tipo INELEC - Sanitario 1°P</t>
  </si>
  <si>
    <t>Cesto de basura Acero Inoxidable bajo mesada 12 Lts de pie - Lactario y Office</t>
  </si>
  <si>
    <t>8.5.6</t>
  </si>
  <si>
    <t>Espejo pegado en pared 90x60 - Sanitario 1°P</t>
  </si>
  <si>
    <t>INSTALACION PLUVIAL</t>
  </si>
  <si>
    <t>9.1.1</t>
  </si>
  <si>
    <t>Embudo horizontal 20x20 con rejilla antihojas</t>
  </si>
  <si>
    <t>9.1.2</t>
  </si>
  <si>
    <t>Cañeria vertical de H.F ø110  a la vista (incluye codos, soportes de anclaje y accesorios)</t>
  </si>
  <si>
    <t>9.1.3</t>
  </si>
  <si>
    <t>Cañeria vertical de CCP ø110 (Incluye codos, ramales, reducciones y todos los accesorios.)</t>
  </si>
  <si>
    <t>9.1.4</t>
  </si>
  <si>
    <t>Cañeria horizontal de CCP ø63(Incluye codos, ramales, reducciones y todos los accesorios.)</t>
  </si>
  <si>
    <t>9.1.5</t>
  </si>
  <si>
    <t>Cañeria horizontal de CCP ø110(Incluye codos, ramales, reducciones y todos los accesorios.)</t>
  </si>
  <si>
    <t>9.1.6</t>
  </si>
  <si>
    <t>Cañeria horizontal de CCP  ø 160 (Incluye codos, ramales, reducciones y todos los accesorios.)</t>
  </si>
  <si>
    <t>9.1.7</t>
  </si>
  <si>
    <t>9.1.8</t>
  </si>
  <si>
    <t>Gargolas de rebalse de hormigon visto</t>
  </si>
  <si>
    <t>9.1.9</t>
  </si>
  <si>
    <t>Sellado de camaras existentes a mantener y empalmar</t>
  </si>
  <si>
    <t>9.1.10</t>
  </si>
  <si>
    <t>INSTALACIÓN ELÉCTRICA</t>
  </si>
  <si>
    <t>10.1</t>
  </si>
  <si>
    <t>Instalación</t>
  </si>
  <si>
    <t>10.1.1</t>
  </si>
  <si>
    <t>10.1.2</t>
  </si>
  <si>
    <t>10.1.3</t>
  </si>
  <si>
    <t>Adecuación Tablero UF-05, agregado de circuitos y cartelería</t>
  </si>
  <si>
    <t>10.1.4</t>
  </si>
  <si>
    <t>Adecuación Tablero UF-06, agregado de circuitos y cartelería</t>
  </si>
  <si>
    <t>10.1.5</t>
  </si>
  <si>
    <t>Adecuación Tablero AA 2°piso, agregado de circuitos y cartelería</t>
  </si>
  <si>
    <t>10.1.6</t>
  </si>
  <si>
    <t>Retiro de luminarias en locales a intervenir</t>
  </si>
  <si>
    <t>10.1.7</t>
  </si>
  <si>
    <t>Retiro de bocas iluminación</t>
  </si>
  <si>
    <t>10.1.8</t>
  </si>
  <si>
    <t>Retiro bocas tomas</t>
  </si>
  <si>
    <t>10.1.9</t>
  </si>
  <si>
    <t>10.1.10</t>
  </si>
  <si>
    <t>Provision e Instalación bandejas perforada 300 mm con accesorios Eléctrica</t>
  </si>
  <si>
    <t>10.1.11</t>
  </si>
  <si>
    <t>Provision e Instalación bandejas perforada 300 mm con accesorios CD</t>
  </si>
  <si>
    <t>10.1.12</t>
  </si>
  <si>
    <t>Canalizacion y cableado bocas de iluminacion.</t>
  </si>
  <si>
    <t>Canalizacion y cableado bocas de iluminacion.Emergencia</t>
  </si>
  <si>
    <t>Canalizacion y cableado bocas de iluminacion EXTERIOR</t>
  </si>
  <si>
    <t>10.1.13</t>
  </si>
  <si>
    <t>Canalización y cableado TUE alimentadores AA splits.</t>
  </si>
  <si>
    <t>10.1.14</t>
  </si>
  <si>
    <t>Canalización y cableado TUE montacargas/documentos.</t>
  </si>
  <si>
    <t>10.1.15</t>
  </si>
  <si>
    <t xml:space="preserve">Canalización y cableado Extractores </t>
  </si>
  <si>
    <t>10.1.16</t>
  </si>
  <si>
    <t>Provisión extractor baño</t>
  </si>
  <si>
    <t>10.1.17</t>
  </si>
  <si>
    <t>Provision, canalización y cableado tomacorrientes simples</t>
  </si>
  <si>
    <t>10.1.18</t>
  </si>
  <si>
    <t>Provision, canalización y cableado tomacorrientes dobles</t>
  </si>
  <si>
    <t>10.1.19</t>
  </si>
  <si>
    <t>Provision, canalización y cableado PUESTO TIPO "A"</t>
  </si>
  <si>
    <t>10.1.20</t>
  </si>
  <si>
    <t>Provision, canalización y cableado PUESTO TIPO "C"</t>
  </si>
  <si>
    <t>10.1.21</t>
  </si>
  <si>
    <t>Provision, canalización y cableado Periscopio TIPO "A"</t>
  </si>
  <si>
    <t>10.1.22</t>
  </si>
  <si>
    <t>Provisión de documentación conforme a obra</t>
  </si>
  <si>
    <t>10.1.23</t>
  </si>
  <si>
    <t>Provisión de QR impreso en adhesivo resistente, ubicado en el frente del tablero</t>
  </si>
  <si>
    <t>10.2</t>
  </si>
  <si>
    <t>Corrientes Debiles</t>
  </si>
  <si>
    <t>10.2.1</t>
  </si>
  <si>
    <t>Boca de DATOS, 2 cables por boca</t>
  </si>
  <si>
    <t>10.3</t>
  </si>
  <si>
    <t>10.3.1</t>
  </si>
  <si>
    <t xml:space="preserve">Artefacto de Backlight 40w color 4000k </t>
  </si>
  <si>
    <t>Artefacto redondo 18w placa led tipo energy 4000k  18/840</t>
  </si>
  <si>
    <t>Cartel de SALIDA + flecha indicadora</t>
  </si>
  <si>
    <t>Regleta led bajo alacena tipo EURO</t>
  </si>
  <si>
    <t>INSTALACIÓN TERMOMECANICA</t>
  </si>
  <si>
    <t>11.1</t>
  </si>
  <si>
    <t>Equipos de Aires Acondicionado (Provisión)</t>
  </si>
  <si>
    <t>11.1.1</t>
  </si>
  <si>
    <t>AA-Aire acondicionado Inverter tipo split 3000 frig</t>
  </si>
  <si>
    <t>11.1.2</t>
  </si>
  <si>
    <t>AA-Aire acondicionado Inverter tipo split 4500 frig</t>
  </si>
  <si>
    <t>11.2</t>
  </si>
  <si>
    <t>Instalación de Equipos (Incluye Caja de Preinstalación, Desagues de PPL, Caño de Cobre, accesorios)</t>
  </si>
  <si>
    <t>11.2.1</t>
  </si>
  <si>
    <t>Instalación AA-Aire acondicionado Inverter tipo split 3000 frig</t>
  </si>
  <si>
    <t>11.2.2</t>
  </si>
  <si>
    <t>Instalación AA-Aire acondicionado Inverter tipo split 4500 frig</t>
  </si>
  <si>
    <t>11.2.3</t>
  </si>
  <si>
    <t>Reubicación y Reconexión de unidades exteriores existentes correspondientes a equipos de Terminal de Pasajeros.</t>
  </si>
  <si>
    <t>11.3</t>
  </si>
  <si>
    <t>Identificación</t>
  </si>
  <si>
    <t>11.3.1</t>
  </si>
  <si>
    <t>Provisión e instalación de chapas de identificación en Equipo Exterior</t>
  </si>
  <si>
    <t>11.3.2</t>
  </si>
  <si>
    <t>Provisión e instalación de etiquetas adhesivas de identificación en Equipos Interiores.</t>
  </si>
  <si>
    <t>MARMOLERIA</t>
  </si>
  <si>
    <t>12.1</t>
  </si>
  <si>
    <t>Mesada de granito gris mara (25mm) incluye mensulas, trasforos y accesorios</t>
  </si>
  <si>
    <t>SISTEMA DE OSCURECIMIENTO</t>
  </si>
  <si>
    <t>13.1</t>
  </si>
  <si>
    <t>Sistema doble</t>
  </si>
  <si>
    <t>13.1.1</t>
  </si>
  <si>
    <t>B-Cortina Sunscreen 5% + Black Out, cadena de plastico - 223x130</t>
  </si>
  <si>
    <t>13.1.2</t>
  </si>
  <si>
    <t>B-Cortina Sunscreen 5% + Black Out, cadena de plastico - 283x130 (se contempla en V3 colocar en 3 tramos)</t>
  </si>
  <si>
    <t>13.2</t>
  </si>
  <si>
    <t>Sistema Simple</t>
  </si>
  <si>
    <t>13.2.1</t>
  </si>
  <si>
    <t xml:space="preserve">A-Cortina Sunscreen 5%, cadena de plastico - 80x240 </t>
  </si>
  <si>
    <t>13.2.2</t>
  </si>
  <si>
    <t>C-Cortina Black Out, cadena de plastico - 232x110</t>
  </si>
  <si>
    <t>13.2.3</t>
  </si>
  <si>
    <t>C-Cortina Black Out, cadena de plastico - 140x110</t>
  </si>
  <si>
    <t>MOBILIARIO Y SILLAS</t>
  </si>
  <si>
    <t>14.1</t>
  </si>
  <si>
    <t>Equipamiento de Linea</t>
  </si>
  <si>
    <t>14.1.1</t>
  </si>
  <si>
    <t>EL1-Escritorio simple + cajonera rodante con cerradura + pasacable - 110x60x74</t>
  </si>
  <si>
    <t>14.1.2</t>
  </si>
  <si>
    <t>EL2-Escritorio simple + cajonera rodante con cerradura + pasacable - 140x70x74</t>
  </si>
  <si>
    <t>14.1.3</t>
  </si>
  <si>
    <t>EL3-Mesa de sala de reunion con dos pasacables - 180x110x74</t>
  </si>
  <si>
    <t>14.1.4</t>
  </si>
  <si>
    <t>EL4-Mesa de comedor 70x140x75</t>
  </si>
  <si>
    <t>14.1.5</t>
  </si>
  <si>
    <t>EL5-Mueble bajo de guardado de dos puertas con cerradura + estante regulable - 90x45x80</t>
  </si>
  <si>
    <t>14.1.6</t>
  </si>
  <si>
    <t>EL6-Bliblioteca abierta con estantes regulables 90x30x130</t>
  </si>
  <si>
    <t>14.1.7</t>
  </si>
  <si>
    <t>EL7-Mueble bajo rodante con tres cajones para apoyo de impresora - 50x50x58</t>
  </si>
  <si>
    <t>14.2</t>
  </si>
  <si>
    <t>Equipamiento a Medida</t>
  </si>
  <si>
    <t>14.2.1</t>
  </si>
  <si>
    <t>ME1-Escritorio mostrador con dos pasacables - 232x60</t>
  </si>
  <si>
    <t>14.2.2</t>
  </si>
  <si>
    <t>ME2-Mueble alto de guardado con dos puertas + estante + hueco para heladera tipo frigobar - 151x60x210</t>
  </si>
  <si>
    <t>14.2.3</t>
  </si>
  <si>
    <t>ME3-Escritorio mostrador con pasacable + mesa alta rodante - 140x60 + 140x30</t>
  </si>
  <si>
    <t>14.2.4</t>
  </si>
  <si>
    <t>ME4-Mueble bajo mesada con dos puertas con estante regulable y tres cajones + estante para apoyo - 166X60X87 + 166X35</t>
  </si>
  <si>
    <t>14.2.5</t>
  </si>
  <si>
    <t>ME4-Mueble bajo mesada con dos puertas con estante regulable, tres cajones y hueco para heladera tipo frigobar + estante para apoyo - 211X60X87 + 211X35</t>
  </si>
  <si>
    <t>14.3</t>
  </si>
  <si>
    <t>Mobiliario de ambientacion</t>
  </si>
  <si>
    <t>14.3.1</t>
  </si>
  <si>
    <t>MA1-Sillon de un cuerpo - Lactario</t>
  </si>
  <si>
    <t>14.3.2</t>
  </si>
  <si>
    <t xml:space="preserve">MA2-Sillon de dos cuerpor - Office </t>
  </si>
  <si>
    <t>14.3.3</t>
  </si>
  <si>
    <t>MA3-Mesa ratona diam.60 - Sala de espera pilotos, Office y Lactario</t>
  </si>
  <si>
    <t>14.3.4</t>
  </si>
  <si>
    <t>Perchero de pie de Acero h.1,70</t>
  </si>
  <si>
    <t>14.3.5</t>
  </si>
  <si>
    <t>Cesto papelero metálico 230mm</t>
  </si>
  <si>
    <t>14.4</t>
  </si>
  <si>
    <t>Sillas</t>
  </si>
  <si>
    <t>SL1- Silla Operativa, tipo Aston</t>
  </si>
  <si>
    <t>EQUIPAMIENTO</t>
  </si>
  <si>
    <t>15.1</t>
  </si>
  <si>
    <t xml:space="preserve">Heladera No frost 280lts </t>
  </si>
  <si>
    <t>15.2</t>
  </si>
  <si>
    <t xml:space="preserve">Heladera tipo frigobar 65lts </t>
  </si>
  <si>
    <t>15.3</t>
  </si>
  <si>
    <t>Pava electrica 2lts</t>
  </si>
  <si>
    <t>15.4</t>
  </si>
  <si>
    <t>Microondas 20lts</t>
  </si>
  <si>
    <t>15.5</t>
  </si>
  <si>
    <t>Cafetera de filtro con jarra 1,2lts</t>
  </si>
  <si>
    <t>ZINGUERIA</t>
  </si>
  <si>
    <t>16.1</t>
  </si>
  <si>
    <t>Zingueria tipo caballete de cierre en junta de dilatación entre muro existente y muro nuevo en nivel de Sala de termomecanica (incluye selladores y accesorios)</t>
  </si>
  <si>
    <t>16.2</t>
  </si>
  <si>
    <t>Zingueria en juntas de dilatación entre obra nueva y existente (incluye selladores y accesorios)</t>
  </si>
  <si>
    <t>IMPERMEABILIZACION</t>
  </si>
  <si>
    <t>17.1</t>
  </si>
  <si>
    <t>Provisión y colocación imprimación de barrera de vapor de con pintura asfaltica base solvente ripo Megaflex o similar. (2 manos)</t>
  </si>
  <si>
    <t>17.2</t>
  </si>
  <si>
    <t>Provisión y colocación de membrana asfáltica geotextil transitable en rollo para impermeabilización de cubierta, tipo Megaflex Geomax de 4mm o similar</t>
  </si>
  <si>
    <t>17.3</t>
  </si>
  <si>
    <t>Provisión y colocación de membrana liquida con PU tipo Weberdry Techos Pu o similar. Color a definir. (3 manos) Incluyes refuerzos de velo en puntos criticos tipo Sika tex75 o similar.</t>
  </si>
  <si>
    <t>LIMPIEZA DE OBRA</t>
  </si>
  <si>
    <t>18.1</t>
  </si>
  <si>
    <t>Limpieza diaria de obra.</t>
  </si>
  <si>
    <t>mes</t>
  </si>
  <si>
    <t>18.2</t>
  </si>
  <si>
    <t>Limpieza final de obra.</t>
  </si>
  <si>
    <t>COSTO DIRECTO</t>
  </si>
  <si>
    <t>A</t>
  </si>
  <si>
    <t>GASTOS GENERALES</t>
  </si>
  <si>
    <t>%</t>
  </si>
  <si>
    <t>B</t>
  </si>
  <si>
    <t>SUBTOTAL B</t>
  </si>
  <si>
    <t>COSTO FINANCIERO</t>
  </si>
  <si>
    <t>BENEFICIO</t>
  </si>
  <si>
    <t>C</t>
  </si>
  <si>
    <t>SUBTOTAL C</t>
  </si>
  <si>
    <t>IMPUESTOS: I.V.A. + ING.BRUTOS</t>
  </si>
  <si>
    <t>D</t>
  </si>
  <si>
    <t>PRESUPUESTO</t>
  </si>
  <si>
    <t>COEFICIENTE RESUMEN (CR)</t>
  </si>
  <si>
    <t>PRESUPUESTO GENERAL (COSTO-COSTO x CR A )</t>
  </si>
  <si>
    <t>HONORARIOS REPRESENTANTES TECNICOS</t>
  </si>
  <si>
    <t>19.1</t>
  </si>
  <si>
    <t>Representante Tecnico en Obra (Arq . / Ing.).</t>
  </si>
  <si>
    <t>19.2</t>
  </si>
  <si>
    <t>Técnico en Seguridad e Higiene FULL TIME.</t>
  </si>
  <si>
    <t>PRECIO TOTAL</t>
  </si>
  <si>
    <t>RUBRO</t>
  </si>
  <si>
    <t>Precio Rubro</t>
  </si>
  <si>
    <t>%Incidencia</t>
  </si>
  <si>
    <t>SUBTOTAL</t>
  </si>
  <si>
    <t>TOTAL</t>
  </si>
  <si>
    <t>$m2</t>
  </si>
  <si>
    <t>INCIDENCIA DEL COSTO DE LOS COMPONENTES EN EL COSTO DIRECO DE OBRA</t>
  </si>
  <si>
    <t>Componentes</t>
  </si>
  <si>
    <t>Factor A</t>
  </si>
  <si>
    <t>Indice de valor a considerar</t>
  </si>
  <si>
    <t>FM</t>
  </si>
  <si>
    <t xml:space="preserve">Materiales </t>
  </si>
  <si>
    <t>Según Fórmula Tabla 1</t>
  </si>
  <si>
    <t>MO</t>
  </si>
  <si>
    <t>Mano de Obra</t>
  </si>
  <si>
    <t>"Anexo INDEC " ICC- Art.15 a) - Capítulo Mano de obra</t>
  </si>
  <si>
    <t>FME</t>
  </si>
  <si>
    <t xml:space="preserve">Equipos y Máquinas </t>
  </si>
  <si>
    <t>T - 1</t>
  </si>
  <si>
    <t>COEFICIENTES DE PONDERACION DE LOS MATERIALES</t>
  </si>
  <si>
    <t>Materiales</t>
  </si>
  <si>
    <t>Factor B</t>
  </si>
  <si>
    <t>Fuente de Indice</t>
  </si>
  <si>
    <t>M1</t>
  </si>
  <si>
    <t>M2</t>
  </si>
  <si>
    <t>M3</t>
  </si>
  <si>
    <t>Volquetes</t>
  </si>
  <si>
    <t>"Anexo INDEC " Servicios  - Cod .74110-11  -  Ítem Contenedor tipo volquete</t>
  </si>
  <si>
    <t>M4</t>
  </si>
  <si>
    <t>M5</t>
  </si>
  <si>
    <t>M6</t>
  </si>
  <si>
    <t>Albañilería</t>
  </si>
  <si>
    <t>"Anexo INDEC " ICC- Art.15 b) - Ítem albañilería</t>
  </si>
  <si>
    <t>Instalación Eléctrica</t>
  </si>
  <si>
    <t>"Anexo INDEC " ICC-  Art.15 g) -Ítem Instalación eléctrica</t>
  </si>
  <si>
    <t>T -2</t>
  </si>
  <si>
    <t>COEFICIENTES DE PONDERACION DE EQUIPOS Y MAQUINAS</t>
  </si>
  <si>
    <t>AE</t>
  </si>
  <si>
    <t>Amortización de equipos</t>
  </si>
  <si>
    <t xml:space="preserve">Anexo INDEC " IPM- Cuadro 1- Importados - Indices Equipos -Amortización de equipos - </t>
  </si>
  <si>
    <t>CAE</t>
  </si>
  <si>
    <t>Coeficiente Amortización</t>
  </si>
  <si>
    <t>Se adopta 0,7</t>
  </si>
  <si>
    <t>CRR</t>
  </si>
  <si>
    <t>Coeficiente Rep. y Rep.CRR</t>
  </si>
  <si>
    <t>Se adopta 0,3</t>
  </si>
  <si>
    <t>ITEM:</t>
  </si>
  <si>
    <t>UNIDAD DE MEDIDA (UdM)</t>
  </si>
  <si>
    <t>DESCRIPCION:</t>
  </si>
  <si>
    <t>CODIGO</t>
  </si>
  <si>
    <t>INSUMO</t>
  </si>
  <si>
    <t>UNIDAD DE MEDIDA</t>
  </si>
  <si>
    <t>CANTIDAD</t>
  </si>
  <si>
    <t xml:space="preserve">RENDIMIENTO </t>
  </si>
  <si>
    <t>COSTO UNITARIO</t>
  </si>
  <si>
    <t>COSTO PARCIAL</t>
  </si>
  <si>
    <t>COSTO TOTAL</t>
  </si>
  <si>
    <t>MATERIALES</t>
  </si>
  <si>
    <t>U.Mat/UdM</t>
  </si>
  <si>
    <t>$/u</t>
  </si>
  <si>
    <t>Sub total</t>
  </si>
  <si>
    <t>MANO DE OBRA</t>
  </si>
  <si>
    <t>Jornales/Día</t>
  </si>
  <si>
    <t>Jornales/UdM</t>
  </si>
  <si>
    <t xml:space="preserve">$/Día </t>
  </si>
  <si>
    <t>EQUIPOS</t>
  </si>
  <si>
    <t>Equipo/Mes</t>
  </si>
  <si>
    <t>Horas/UdM</t>
  </si>
  <si>
    <t>$/Hora</t>
  </si>
  <si>
    <t>CR</t>
  </si>
  <si>
    <t>CALCULO COEFICIENTE RESUMEN (CR)</t>
  </si>
  <si>
    <t>GG</t>
  </si>
  <si>
    <t>g.g</t>
  </si>
  <si>
    <t>GG= A x %gg</t>
  </si>
  <si>
    <t>B= A + GG</t>
  </si>
  <si>
    <t>CF</t>
  </si>
  <si>
    <t xml:space="preserve">c.f </t>
  </si>
  <si>
    <t>CF= B x %cf</t>
  </si>
  <si>
    <t>BE</t>
  </si>
  <si>
    <t>be</t>
  </si>
  <si>
    <t>BE= B x be</t>
  </si>
  <si>
    <t>C= B+CF+BE</t>
  </si>
  <si>
    <t>IMP</t>
  </si>
  <si>
    <t>i</t>
  </si>
  <si>
    <t>IMP= C * i</t>
  </si>
  <si>
    <t>D= C + IMP</t>
  </si>
  <si>
    <t>D/A</t>
  </si>
  <si>
    <t>PISO TÉCNICO EDIFICIO OPERATIVO</t>
  </si>
  <si>
    <t>PLACAS</t>
  </si>
  <si>
    <t>UN</t>
  </si>
  <si>
    <t>CALADO</t>
  </si>
  <si>
    <t>COLOCACIÓN</t>
  </si>
  <si>
    <t>DÓLAR: 1600</t>
  </si>
  <si>
    <t>FLETE</t>
  </si>
  <si>
    <t>PISO TECNICO TORRE DE CONTROL</t>
  </si>
  <si>
    <t>PISO VINILICO</t>
  </si>
  <si>
    <t>COLOCACIÓN PISO DE GOMA</t>
  </si>
  <si>
    <t>ADHESIVO</t>
  </si>
  <si>
    <t>CORDON DE SOLDADURA</t>
  </si>
  <si>
    <t>ML</t>
  </si>
  <si>
    <t>COLOCACIÓN CORDON DE SOLDADURA</t>
  </si>
  <si>
    <t>SOLIAS</t>
  </si>
  <si>
    <t>PERFIL</t>
  </si>
  <si>
    <t>RECUBRIMIENTO SUPERIOR</t>
  </si>
  <si>
    <t>CARPETA</t>
  </si>
  <si>
    <t>PRIMER</t>
  </si>
  <si>
    <t>ZABALET</t>
  </si>
  <si>
    <t>Ejecución y provisión de documentación ejecutiva, planos de obra, ingeniería de detalle.</t>
  </si>
  <si>
    <t>Provisión de instalación temporal segura y señalizada para cableados/ tableros de obra</t>
  </si>
  <si>
    <t>Retiro bocas de datos, dscableado hasta bandeja.</t>
  </si>
  <si>
    <t>SyM equipamientos</t>
  </si>
  <si>
    <t>Roller Market</t>
  </si>
  <si>
    <t>Refriamatica</t>
  </si>
  <si>
    <t>Proteccion de camaras de inspección y cañerias existentes en vereda exterior (60x60)</t>
  </si>
  <si>
    <t>Reparacion de cielorraso suspendido en sectores afectados para conexión de instalación bajo losa</t>
  </si>
  <si>
    <t>10.2.2</t>
  </si>
  <si>
    <t>Certificación boca de datos</t>
  </si>
  <si>
    <t>16.3</t>
  </si>
  <si>
    <t>Zingueria tipo cupertina según detalle A en especificación técnica  (incluye selladores y accesorios)</t>
  </si>
  <si>
    <t>P2-Puerta MDF Simple terminación pintura color blanco - Interior - 86X210 (idem existentes)</t>
  </si>
  <si>
    <t>P3-Puerta MDF Simple terminación pintura color blanco - Interior - 80X210 (idem existentes)</t>
  </si>
  <si>
    <t>SL3-Silla de sala de espera y reunion color negro o a definir por IO, tipo Mariner de Grupo A2</t>
  </si>
  <si>
    <t>SL2- Silla de comedor apilables color negro o a defirnir por IO, tipo Oregón</t>
  </si>
  <si>
    <t>V1-Ventana de PVC tipo Euro Design 60 de Rehau- Corte a 90°- Paño fijo - Vidrio DVH 4+4 incoloro/ 19 /4+4 incoloro. Doble contacto con burletes de EPDM - 80x240</t>
  </si>
  <si>
    <t>V2-Ventana de PVC tipo Euro Design 60 de Rehau - Corte a 90°- Corrediza -Vidrio DVH 4+4 incoloro/ 19 /4+4 incoloro. Doble contacto con burletes de EPDM - 223X130</t>
  </si>
  <si>
    <t>V3-Ventana tipo piel de vidrio de Aluar- Paño fijo idem existente (a verificar en niveles superiores) - Vidrio DVH  4+4mm incoloro / 19 / 8+8 tonalizado verde. Doble contacto con burletes de EPDM - 964X130</t>
  </si>
  <si>
    <t>6.1.4</t>
  </si>
  <si>
    <t>V4-Ventana de PVC tipo Euro Design 60 de Rehau - Corte a 90°- 3 Paño fijo + 3 paño de abrir -Vidrio DVH 4+4 incoloro/ 19 /4+4 incoloro. Doble contacto con burletes de EPDM - 870X130</t>
  </si>
  <si>
    <t>FV1-Frente Vidriado de PVC tipo Euro Design 60 de Rehau con dos hojas corredizas sup. + paño fijo inf. + puerta MDF simple terminación pintura color blanco - 323x210</t>
  </si>
  <si>
    <t>FV2-Frente Vidriado de PVC tipo Euro Design 60 de Rehau con dos hojas corredizas sup. + paño fijo inf. + dos puertas MDF simple terminación pintura color blanco - 329x210</t>
  </si>
  <si>
    <t>5.2.4</t>
  </si>
  <si>
    <t>CDA-Cielorraso suspendido modular 60x60 acústico tipo EXAUND de Durlock</t>
  </si>
  <si>
    <t>CD-Cielorraso suspendido modular 60x60 tipo Deco CLASSIC de Durlock</t>
  </si>
  <si>
    <t xml:space="preserve">"Anexo INDEC "  ICC- Art. 15 Inciso s)  Insumo Hormigón           </t>
  </si>
  <si>
    <t>Carpinterías</t>
  </si>
  <si>
    <t>"Anexo INDEC "  ICC- Art. 15 Inciso d)Carpintería metálica y herrería</t>
  </si>
  <si>
    <t>GUADA</t>
  </si>
  <si>
    <t>a chequear ese global con guille, tiré por METRO LINEAL</t>
  </si>
  <si>
    <t>Estaba mal  puesto el precio</t>
  </si>
  <si>
    <t>Pilotines de H°A° a definir según cálculo estructural</t>
  </si>
  <si>
    <t>ABELSON</t>
  </si>
  <si>
    <t>8.5.7</t>
  </si>
  <si>
    <t>10.1.24</t>
  </si>
  <si>
    <t>10.1.25</t>
  </si>
  <si>
    <t>10.3.2</t>
  </si>
  <si>
    <t>10.3.3</t>
  </si>
  <si>
    <t>10.3.4</t>
  </si>
  <si>
    <t>19.3</t>
  </si>
  <si>
    <t>Representante eléctrco</t>
  </si>
  <si>
    <t>SUPERFICIE NUEVA</t>
  </si>
  <si>
    <t xml:space="preserve">SUPERFICIE REMODELACION </t>
  </si>
  <si>
    <t>INTERVENCIÓN EXTERIORES (se toma el 50% del valor total)</t>
  </si>
  <si>
    <t>Construccion en seco</t>
  </si>
  <si>
    <t>"Anexo INDEC " Cap. Mat.  - Cod .37410-11  -  Ítem Yeso Blanco</t>
  </si>
  <si>
    <t>P1-Puerta simple de abrir exterior, tipo RF60 con barral antipánico, con apertura en sentido de escape h=2,40 a=1,10m (idem existente)</t>
  </si>
  <si>
    <t xml:space="preserve">CONTRATISTA: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</si>
</sst>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\ * #,##0.00_-;\-&quot;$&quot;\ * #,##0.00_-;_-&quot;$&quot;\ * &quot;-&quot;??_-;_-@_-"/>
    <numFmt numFmtId="164" formatCode="[$$-2C0A]\ #,##0.00"/>
    <numFmt numFmtId="165" formatCode="0.000"/>
    <numFmt numFmtId="166" formatCode="0.0"/>
    <numFmt numFmtId="167" formatCode="#,##0.000"/>
    <numFmt numFmtId="168" formatCode="#,##0.00000"/>
    <numFmt numFmtId="169" formatCode="0.000000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rgb="FF9999FF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B8CCE4"/>
        <bgColor rgb="FF000000"/>
      </patternFill>
    </fill>
    <fill>
      <patternFill patternType="solid">
        <fgColor theme="8" tint="0.59999389629810485"/>
        <bgColor indexed="64"/>
      </patternFill>
    </fill>
  </fills>
  <borders count="6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3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0" fontId="3" fillId="0" borderId="0"/>
    <xf numFmtId="9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3" fillId="0" borderId="0"/>
    <xf numFmtId="0" fontId="13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/>
    <xf numFmtId="0" fontId="4" fillId="0" borderId="0"/>
    <xf numFmtId="0" fontId="4" fillId="0" borderId="0"/>
  </cellStyleXfs>
  <cellXfs count="371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 shrinkToFit="1"/>
    </xf>
    <xf numFmtId="0" fontId="9" fillId="3" borderId="12" xfId="0" applyFont="1" applyFill="1" applyBorder="1" applyAlignment="1">
      <alignment horizontal="center" vertical="center" shrinkToFit="1"/>
    </xf>
    <xf numFmtId="2" fontId="9" fillId="3" borderId="12" xfId="0" applyNumberFormat="1" applyFont="1" applyFill="1" applyBorder="1" applyAlignment="1">
      <alignment horizontal="center" vertical="center" shrinkToFit="1"/>
    </xf>
    <xf numFmtId="164" fontId="9" fillId="3" borderId="12" xfId="0" applyNumberFormat="1" applyFont="1" applyFill="1" applyBorder="1" applyAlignment="1">
      <alignment horizontal="center" vertical="center" wrapText="1"/>
    </xf>
    <xf numFmtId="165" fontId="9" fillId="3" borderId="12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shrinkToFit="1"/>
    </xf>
    <xf numFmtId="2" fontId="9" fillId="0" borderId="5" xfId="0" applyNumberFormat="1" applyFont="1" applyBorder="1" applyAlignment="1">
      <alignment horizontal="center" vertical="center" shrinkToFit="1"/>
    </xf>
    <xf numFmtId="164" fontId="9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164" fontId="9" fillId="3" borderId="12" xfId="0" applyNumberFormat="1" applyFont="1" applyFill="1" applyBorder="1" applyAlignment="1">
      <alignment vertical="center"/>
    </xf>
    <xf numFmtId="10" fontId="9" fillId="3" borderId="12" xfId="0" applyNumberFormat="1" applyFont="1" applyFill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9" fillId="3" borderId="12" xfId="0" applyNumberFormat="1" applyFont="1" applyFill="1" applyBorder="1" applyAlignment="1">
      <alignment horizontal="center" vertical="center"/>
    </xf>
    <xf numFmtId="9" fontId="9" fillId="3" borderId="1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9" fontId="9" fillId="0" borderId="0" xfId="2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64" fontId="9" fillId="0" borderId="12" xfId="4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/>
    </xf>
    <xf numFmtId="164" fontId="4" fillId="0" borderId="19" xfId="4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64" fontId="4" fillId="0" borderId="21" xfId="4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vertical="center"/>
    </xf>
    <xf numFmtId="0" fontId="9" fillId="3" borderId="12" xfId="0" applyFont="1" applyFill="1" applyBorder="1" applyAlignment="1">
      <alignment horizontal="center" vertical="center"/>
    </xf>
    <xf numFmtId="164" fontId="9" fillId="3" borderId="9" xfId="0" applyNumberFormat="1" applyFont="1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22" xfId="0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13" fillId="0" borderId="0" xfId="7"/>
    <xf numFmtId="0" fontId="13" fillId="0" borderId="6" xfId="7" applyBorder="1"/>
    <xf numFmtId="0" fontId="13" fillId="0" borderId="7" xfId="7" applyBorder="1"/>
    <xf numFmtId="0" fontId="13" fillId="0" borderId="1" xfId="7" applyBorder="1"/>
    <xf numFmtId="0" fontId="13" fillId="0" borderId="8" xfId="7" applyBorder="1"/>
    <xf numFmtId="0" fontId="14" fillId="3" borderId="12" xfId="7" applyFont="1" applyFill="1" applyBorder="1" applyAlignment="1">
      <alignment vertical="center"/>
    </xf>
    <xf numFmtId="0" fontId="14" fillId="0" borderId="11" xfId="7" applyFont="1" applyBorder="1" applyAlignment="1">
      <alignment horizontal="left" vertical="center"/>
    </xf>
    <xf numFmtId="0" fontId="13" fillId="0" borderId="2" xfId="7" applyBorder="1"/>
    <xf numFmtId="0" fontId="15" fillId="0" borderId="8" xfId="7" applyFont="1" applyBorder="1" applyAlignment="1">
      <alignment horizontal="center" vertical="center" wrapText="1"/>
    </xf>
    <xf numFmtId="0" fontId="14" fillId="3" borderId="9" xfId="7" applyFont="1" applyFill="1" applyBorder="1" applyAlignment="1">
      <alignment horizontal="center" vertical="center" wrapText="1"/>
    </xf>
    <xf numFmtId="0" fontId="14" fillId="3" borderId="12" xfId="7" applyFont="1" applyFill="1" applyBorder="1" applyAlignment="1">
      <alignment horizontal="center" vertical="center" wrapText="1"/>
    </xf>
    <xf numFmtId="0" fontId="14" fillId="3" borderId="10" xfId="7" applyFont="1" applyFill="1" applyBorder="1" applyAlignment="1">
      <alignment horizontal="center" vertical="center" wrapText="1"/>
    </xf>
    <xf numFmtId="0" fontId="14" fillId="3" borderId="11" xfId="7" applyFont="1" applyFill="1" applyBorder="1" applyAlignment="1">
      <alignment horizontal="center" vertical="center" wrapText="1"/>
    </xf>
    <xf numFmtId="0" fontId="15" fillId="0" borderId="2" xfId="7" applyFont="1" applyBorder="1" applyAlignment="1">
      <alignment horizontal="center" vertical="center" wrapText="1"/>
    </xf>
    <xf numFmtId="0" fontId="15" fillId="0" borderId="0" xfId="7" applyFont="1" applyAlignment="1">
      <alignment horizontal="center" vertical="center" wrapText="1"/>
    </xf>
    <xf numFmtId="0" fontId="4" fillId="0" borderId="0" xfId="7" applyFont="1"/>
    <xf numFmtId="0" fontId="9" fillId="0" borderId="12" xfId="7" applyFont="1" applyBorder="1" applyAlignment="1">
      <alignment horizontal="center"/>
    </xf>
    <xf numFmtId="0" fontId="14" fillId="0" borderId="12" xfId="7" applyFont="1" applyBorder="1" applyAlignment="1">
      <alignment horizontal="left"/>
    </xf>
    <xf numFmtId="0" fontId="13" fillId="0" borderId="25" xfId="7" applyBorder="1" applyAlignment="1">
      <alignment horizontal="center"/>
    </xf>
    <xf numFmtId="0" fontId="9" fillId="0" borderId="26" xfId="7" applyFont="1" applyBorder="1" applyAlignment="1">
      <alignment horizontal="center"/>
    </xf>
    <xf numFmtId="0" fontId="9" fillId="0" borderId="27" xfId="7" applyFont="1" applyBorder="1" applyAlignment="1">
      <alignment horizontal="center"/>
    </xf>
    <xf numFmtId="0" fontId="13" fillId="0" borderId="12" xfId="7" applyBorder="1"/>
    <xf numFmtId="0" fontId="13" fillId="0" borderId="0" xfId="7" applyAlignment="1">
      <alignment horizontal="left"/>
    </xf>
    <xf numFmtId="0" fontId="13" fillId="0" borderId="28" xfId="7" applyBorder="1"/>
    <xf numFmtId="0" fontId="13" fillId="0" borderId="29" xfId="7" applyBorder="1" applyAlignment="1">
      <alignment horizontal="left"/>
    </xf>
    <xf numFmtId="0" fontId="13" fillId="0" borderId="29" xfId="7" applyBorder="1"/>
    <xf numFmtId="0" fontId="13" fillId="0" borderId="30" xfId="7" applyBorder="1"/>
    <xf numFmtId="0" fontId="13" fillId="0" borderId="31" xfId="7" applyBorder="1"/>
    <xf numFmtId="0" fontId="13" fillId="0" borderId="32" xfId="7" applyBorder="1" applyAlignment="1">
      <alignment horizontal="left"/>
    </xf>
    <xf numFmtId="0" fontId="13" fillId="0" borderId="32" xfId="7" applyBorder="1"/>
    <xf numFmtId="0" fontId="13" fillId="0" borderId="33" xfId="7" applyBorder="1"/>
    <xf numFmtId="0" fontId="13" fillId="0" borderId="34" xfId="7" applyBorder="1"/>
    <xf numFmtId="0" fontId="13" fillId="0" borderId="35" xfId="7" applyBorder="1" applyAlignment="1">
      <alignment horizontal="left"/>
    </xf>
    <xf numFmtId="0" fontId="13" fillId="0" borderId="35" xfId="7" applyBorder="1"/>
    <xf numFmtId="0" fontId="13" fillId="0" borderId="36" xfId="7" applyBorder="1"/>
    <xf numFmtId="0" fontId="14" fillId="0" borderId="9" xfId="7" applyFont="1" applyBorder="1" applyAlignment="1">
      <alignment horizontal="left"/>
    </xf>
    <xf numFmtId="0" fontId="13" fillId="0" borderId="37" xfId="7" applyBorder="1" applyAlignment="1">
      <alignment horizontal="center"/>
    </xf>
    <xf numFmtId="0" fontId="13" fillId="0" borderId="27" xfId="7" applyBorder="1"/>
    <xf numFmtId="0" fontId="4" fillId="0" borderId="29" xfId="7" applyFont="1" applyBorder="1"/>
    <xf numFmtId="0" fontId="13" fillId="3" borderId="12" xfId="7" applyFill="1" applyBorder="1"/>
    <xf numFmtId="0" fontId="13" fillId="0" borderId="4" xfId="7" applyBorder="1"/>
    <xf numFmtId="0" fontId="13" fillId="0" borderId="5" xfId="7" applyBorder="1"/>
    <xf numFmtId="0" fontId="13" fillId="0" borderId="3" xfId="7" applyBorder="1"/>
    <xf numFmtId="0" fontId="13" fillId="0" borderId="0" xfId="7" applyAlignment="1">
      <alignment horizontal="center"/>
    </xf>
    <xf numFmtId="0" fontId="13" fillId="0" borderId="38" xfId="7" applyBorder="1" applyAlignment="1">
      <alignment horizontal="left" vertical="center"/>
    </xf>
    <xf numFmtId="0" fontId="13" fillId="0" borderId="0" xfId="7" applyAlignment="1">
      <alignment horizontal="left" vertical="center"/>
    </xf>
    <xf numFmtId="0" fontId="13" fillId="0" borderId="7" xfId="7" applyBorder="1" applyAlignment="1">
      <alignment horizontal="center"/>
    </xf>
    <xf numFmtId="0" fontId="9" fillId="3" borderId="12" xfId="7" applyFont="1" applyFill="1" applyBorder="1" applyAlignment="1">
      <alignment horizontal="center" vertical="center"/>
    </xf>
    <xf numFmtId="165" fontId="9" fillId="3" borderId="12" xfId="7" applyNumberFormat="1" applyFont="1" applyFill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4" fillId="0" borderId="0" xfId="7" applyFont="1" applyAlignment="1">
      <alignment horizontal="left" vertical="center" wrapText="1"/>
    </xf>
    <xf numFmtId="0" fontId="9" fillId="0" borderId="18" xfId="7" applyFont="1" applyBorder="1" applyAlignment="1">
      <alignment horizontal="center" vertical="center"/>
    </xf>
    <xf numFmtId="166" fontId="9" fillId="0" borderId="18" xfId="7" applyNumberFormat="1" applyFont="1" applyBorder="1" applyAlignment="1">
      <alignment horizontal="center" vertical="center"/>
    </xf>
    <xf numFmtId="167" fontId="4" fillId="0" borderId="0" xfId="7" applyNumberFormat="1" applyFont="1" applyAlignment="1">
      <alignment horizontal="center" vertical="center"/>
    </xf>
    <xf numFmtId="167" fontId="9" fillId="3" borderId="12" xfId="7" applyNumberFormat="1" applyFont="1" applyFill="1" applyBorder="1" applyAlignment="1">
      <alignment horizontal="center" vertical="center"/>
    </xf>
    <xf numFmtId="0" fontId="4" fillId="0" borderId="22" xfId="7" applyFont="1" applyBorder="1" applyAlignment="1">
      <alignment horizontal="left" vertical="center" wrapText="1"/>
    </xf>
    <xf numFmtId="0" fontId="9" fillId="0" borderId="0" xfId="7" applyFont="1" applyAlignment="1">
      <alignment horizontal="center" vertical="center"/>
    </xf>
    <xf numFmtId="166" fontId="9" fillId="0" borderId="0" xfId="7" applyNumberFormat="1" applyFont="1" applyAlignment="1">
      <alignment horizontal="center" vertical="center"/>
    </xf>
    <xf numFmtId="0" fontId="4" fillId="0" borderId="0" xfId="7" applyFont="1" applyAlignment="1">
      <alignment horizontal="center" vertical="center"/>
    </xf>
    <xf numFmtId="0" fontId="9" fillId="0" borderId="0" xfId="7" applyFont="1" applyAlignment="1">
      <alignment horizontal="left" vertical="center" wrapText="1"/>
    </xf>
    <xf numFmtId="167" fontId="9" fillId="0" borderId="0" xfId="7" applyNumberFormat="1" applyFont="1" applyAlignment="1">
      <alignment horizontal="center" vertical="center"/>
    </xf>
    <xf numFmtId="168" fontId="9" fillId="3" borderId="12" xfId="7" applyNumberFormat="1" applyFont="1" applyFill="1" applyBorder="1" applyAlignment="1">
      <alignment horizontal="center" vertical="center"/>
    </xf>
    <xf numFmtId="0" fontId="13" fillId="0" borderId="5" xfId="7" applyBorder="1" applyAlignment="1">
      <alignment horizontal="center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left" vertical="center" wrapText="1" indent="1"/>
    </xf>
    <xf numFmtId="2" fontId="4" fillId="0" borderId="41" xfId="0" applyNumberFormat="1" applyFont="1" applyBorder="1" applyAlignment="1" applyProtection="1">
      <alignment horizontal="center" vertical="center" wrapText="1"/>
      <protection locked="0"/>
    </xf>
    <xf numFmtId="164" fontId="4" fillId="0" borderId="40" xfId="0" applyNumberFormat="1" applyFont="1" applyBorder="1" applyAlignment="1">
      <alignment vertical="center" wrapText="1"/>
    </xf>
    <xf numFmtId="0" fontId="0" fillId="0" borderId="40" xfId="0" applyBorder="1" applyAlignment="1">
      <alignment horizontal="center" vertical="center" wrapText="1"/>
    </xf>
    <xf numFmtId="164" fontId="4" fillId="0" borderId="40" xfId="0" applyNumberFormat="1" applyFont="1" applyBorder="1" applyAlignment="1">
      <alignment vertical="center"/>
    </xf>
    <xf numFmtId="2" fontId="4" fillId="0" borderId="40" xfId="0" applyNumberFormat="1" applyFont="1" applyBorder="1" applyAlignment="1" applyProtection="1">
      <alignment horizontal="center" vertical="center"/>
      <protection locked="0"/>
    </xf>
    <xf numFmtId="2" fontId="4" fillId="0" borderId="40" xfId="0" applyNumberFormat="1" applyFont="1" applyBorder="1" applyAlignment="1" applyProtection="1">
      <alignment horizontal="center" vertical="center" wrapText="1"/>
      <protection locked="0"/>
    </xf>
    <xf numFmtId="0" fontId="4" fillId="0" borderId="43" xfId="0" applyFont="1" applyBorder="1" applyAlignment="1">
      <alignment horizontal="left" vertical="center" wrapText="1"/>
    </xf>
    <xf numFmtId="164" fontId="4" fillId="0" borderId="45" xfId="4" applyNumberFormat="1" applyFont="1" applyBorder="1" applyAlignment="1">
      <alignment horizontal="center" vertical="center"/>
    </xf>
    <xf numFmtId="44" fontId="0" fillId="0" borderId="0" xfId="11" applyFont="1" applyAlignment="1">
      <alignment horizontal="left" vertical="center"/>
    </xf>
    <xf numFmtId="44" fontId="0" fillId="0" borderId="0" xfId="11" applyFont="1"/>
    <xf numFmtId="44" fontId="5" fillId="0" borderId="0" xfId="11" applyFont="1" applyAlignment="1">
      <alignment vertical="center" wrapText="1"/>
    </xf>
    <xf numFmtId="44" fontId="5" fillId="0" borderId="0" xfId="11" applyFont="1" applyAlignment="1">
      <alignment wrapText="1"/>
    </xf>
    <xf numFmtId="164" fontId="0" fillId="0" borderId="0" xfId="11" applyNumberFormat="1" applyFont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10" fontId="4" fillId="0" borderId="40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2" fontId="4" fillId="0" borderId="16" xfId="0" applyNumberFormat="1" applyFont="1" applyBorder="1" applyAlignment="1" applyProtection="1">
      <alignment horizontal="center" vertical="center" wrapText="1"/>
      <protection locked="0"/>
    </xf>
    <xf numFmtId="164" fontId="4" fillId="0" borderId="13" xfId="0" applyNumberFormat="1" applyFont="1" applyBorder="1" applyAlignment="1">
      <alignment vertical="center"/>
    </xf>
    <xf numFmtId="44" fontId="0" fillId="0" borderId="0" xfId="11" applyFont="1" applyFill="1" applyAlignment="1">
      <alignment horizontal="left" vertical="center"/>
    </xf>
    <xf numFmtId="0" fontId="9" fillId="0" borderId="47" xfId="0" applyFont="1" applyBorder="1" applyAlignment="1">
      <alignment horizontal="center" vertical="center"/>
    </xf>
    <xf numFmtId="0" fontId="0" fillId="0" borderId="0" xfId="11" applyNumberFormat="1" applyFont="1" applyAlignment="1">
      <alignment horizontal="left" vertical="center"/>
    </xf>
    <xf numFmtId="0" fontId="4" fillId="0" borderId="49" xfId="0" applyFont="1" applyBorder="1" applyAlignment="1">
      <alignment wrapText="1"/>
    </xf>
    <xf numFmtId="0" fontId="4" fillId="0" borderId="49" xfId="0" applyFont="1" applyBorder="1" applyAlignment="1">
      <alignment horizontal="center"/>
    </xf>
    <xf numFmtId="164" fontId="4" fillId="0" borderId="50" xfId="0" applyNumberFormat="1" applyFont="1" applyBorder="1"/>
    <xf numFmtId="164" fontId="4" fillId="0" borderId="32" xfId="0" applyNumberFormat="1" applyFont="1" applyBorder="1"/>
    <xf numFmtId="0" fontId="9" fillId="0" borderId="48" xfId="0" applyFont="1" applyBorder="1"/>
    <xf numFmtId="164" fontId="0" fillId="0" borderId="32" xfId="0" applyNumberFormat="1" applyBorder="1" applyAlignment="1">
      <alignment vertical="center"/>
    </xf>
    <xf numFmtId="164" fontId="9" fillId="0" borderId="32" xfId="0" applyNumberFormat="1" applyFont="1" applyBorder="1"/>
    <xf numFmtId="10" fontId="4" fillId="0" borderId="32" xfId="2" applyNumberFormat="1" applyFont="1" applyBorder="1"/>
    <xf numFmtId="10" fontId="9" fillId="0" borderId="32" xfId="0" applyNumberFormat="1" applyFont="1" applyBorder="1"/>
    <xf numFmtId="0" fontId="0" fillId="0" borderId="48" xfId="0" applyBorder="1"/>
    <xf numFmtId="0" fontId="0" fillId="5" borderId="55" xfId="0" applyFill="1" applyBorder="1" applyAlignment="1">
      <alignment horizontal="center" vertical="center" wrapText="1"/>
    </xf>
    <xf numFmtId="2" fontId="4" fillId="5" borderId="55" xfId="0" applyNumberFormat="1" applyFont="1" applyFill="1" applyBorder="1" applyAlignment="1" applyProtection="1">
      <alignment horizontal="center" vertical="center" wrapText="1"/>
      <protection locked="0"/>
    </xf>
    <xf numFmtId="164" fontId="4" fillId="5" borderId="55" xfId="0" applyNumberFormat="1" applyFont="1" applyFill="1" applyBorder="1" applyAlignment="1">
      <alignment vertical="center"/>
    </xf>
    <xf numFmtId="164" fontId="4" fillId="5" borderId="55" xfId="0" applyNumberFormat="1" applyFont="1" applyFill="1" applyBorder="1" applyAlignment="1">
      <alignment horizontal="center" vertical="center" wrapText="1"/>
    </xf>
    <xf numFmtId="10" fontId="4" fillId="5" borderId="56" xfId="0" applyNumberFormat="1" applyFont="1" applyFill="1" applyBorder="1" applyAlignment="1">
      <alignment horizontal="center" vertical="center"/>
    </xf>
    <xf numFmtId="0" fontId="9" fillId="5" borderId="54" xfId="0" applyFont="1" applyFill="1" applyBorder="1" applyAlignment="1">
      <alignment horizontal="left" vertical="center" wrapText="1" indent="1"/>
    </xf>
    <xf numFmtId="0" fontId="9" fillId="5" borderId="52" xfId="0" applyFont="1" applyFill="1" applyBorder="1" applyAlignment="1">
      <alignment horizontal="left" vertical="center" wrapText="1" indent="1"/>
    </xf>
    <xf numFmtId="0" fontId="0" fillId="5" borderId="49" xfId="0" applyFill="1" applyBorder="1" applyAlignment="1">
      <alignment horizontal="center" vertical="center" wrapText="1"/>
    </xf>
    <xf numFmtId="2" fontId="4" fillId="5" borderId="49" xfId="0" applyNumberFormat="1" applyFont="1" applyFill="1" applyBorder="1" applyAlignment="1" applyProtection="1">
      <alignment horizontal="center" vertical="center" wrapText="1"/>
      <protection locked="0"/>
    </xf>
    <xf numFmtId="164" fontId="4" fillId="5" borderId="49" xfId="0" applyNumberFormat="1" applyFont="1" applyFill="1" applyBorder="1" applyAlignment="1">
      <alignment vertical="center"/>
    </xf>
    <xf numFmtId="164" fontId="4" fillId="5" borderId="49" xfId="0" applyNumberFormat="1" applyFont="1" applyFill="1" applyBorder="1" applyAlignment="1">
      <alignment horizontal="center" vertical="center" wrapText="1"/>
    </xf>
    <xf numFmtId="10" fontId="4" fillId="5" borderId="50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90" shrinkToFit="1"/>
    </xf>
    <xf numFmtId="0" fontId="9" fillId="3" borderId="9" xfId="0" applyFont="1" applyFill="1" applyBorder="1" applyAlignment="1">
      <alignment horizontal="center" vertical="center" wrapText="1"/>
    </xf>
    <xf numFmtId="0" fontId="0" fillId="5" borderId="51" xfId="0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53" xfId="0" applyFont="1" applyBorder="1" applyAlignment="1">
      <alignment horizontal="center"/>
    </xf>
    <xf numFmtId="164" fontId="4" fillId="0" borderId="57" xfId="0" applyNumberFormat="1" applyFont="1" applyBorder="1"/>
    <xf numFmtId="10" fontId="4" fillId="0" borderId="32" xfId="2" applyNumberFormat="1" applyFont="1" applyFill="1" applyBorder="1" applyAlignment="1">
      <alignment vertical="center"/>
    </xf>
    <xf numFmtId="44" fontId="0" fillId="0" borderId="0" xfId="11" applyFont="1" applyFill="1"/>
    <xf numFmtId="2" fontId="4" fillId="0" borderId="13" xfId="0" applyNumberFormat="1" applyFont="1" applyBorder="1" applyAlignment="1" applyProtection="1">
      <alignment horizontal="center" vertical="center"/>
      <protection locked="0"/>
    </xf>
    <xf numFmtId="2" fontId="4" fillId="0" borderId="44" xfId="0" applyNumberFormat="1" applyFont="1" applyBorder="1" applyAlignment="1" applyProtection="1">
      <alignment horizontal="center" vertical="center" wrapText="1"/>
      <protection locked="0"/>
    </xf>
    <xf numFmtId="0" fontId="0" fillId="0" borderId="47" xfId="0" applyBorder="1" applyAlignment="1">
      <alignment horizontal="left" vertical="center" wrapText="1" indent="1"/>
    </xf>
    <xf numFmtId="2" fontId="0" fillId="0" borderId="41" xfId="0" applyNumberFormat="1" applyBorder="1" applyAlignment="1" applyProtection="1">
      <alignment horizontal="center" vertical="center" wrapText="1"/>
      <protection locked="0"/>
    </xf>
    <xf numFmtId="0" fontId="0" fillId="0" borderId="39" xfId="0" applyBorder="1" applyAlignment="1">
      <alignment horizontal="left" vertical="center" wrapText="1" indent="1"/>
    </xf>
    <xf numFmtId="2" fontId="0" fillId="0" borderId="40" xfId="0" applyNumberFormat="1" applyBorder="1" applyAlignment="1" applyProtection="1">
      <alignment horizontal="center" vertical="center" wrapText="1"/>
      <protection locked="0"/>
    </xf>
    <xf numFmtId="17" fontId="0" fillId="0" borderId="0" xfId="0" applyNumberFormat="1" applyAlignment="1">
      <alignment horizontal="left" vertical="center"/>
    </xf>
    <xf numFmtId="164" fontId="0" fillId="0" borderId="0" xfId="11" applyNumberFormat="1" applyFont="1" applyFill="1" applyAlignment="1">
      <alignment horizontal="left" vertical="center"/>
    </xf>
    <xf numFmtId="0" fontId="16" fillId="0" borderId="0" xfId="15"/>
    <xf numFmtId="0" fontId="17" fillId="0" borderId="2" xfId="15" applyFont="1" applyBorder="1" applyAlignment="1">
      <alignment vertical="center"/>
    </xf>
    <xf numFmtId="0" fontId="4" fillId="0" borderId="0" xfId="15" applyFont="1" applyAlignment="1">
      <alignment vertical="center"/>
    </xf>
    <xf numFmtId="0" fontId="17" fillId="0" borderId="2" xfId="15" applyFont="1" applyBorder="1"/>
    <xf numFmtId="0" fontId="4" fillId="0" borderId="0" xfId="15" applyFont="1" applyAlignment="1">
      <alignment horizontal="center"/>
    </xf>
    <xf numFmtId="0" fontId="4" fillId="0" borderId="0" xfId="15" applyFont="1" applyAlignment="1">
      <alignment horizontal="left"/>
    </xf>
    <xf numFmtId="0" fontId="4" fillId="0" borderId="0" xfId="15" applyFont="1"/>
    <xf numFmtId="0" fontId="19" fillId="0" borderId="26" xfId="15" applyFont="1" applyBorder="1" applyAlignment="1">
      <alignment horizontal="center"/>
    </xf>
    <xf numFmtId="0" fontId="19" fillId="0" borderId="27" xfId="15" applyFont="1" applyBorder="1" applyAlignment="1">
      <alignment horizontal="center"/>
    </xf>
    <xf numFmtId="0" fontId="17" fillId="0" borderId="0" xfId="15" applyFont="1" applyAlignment="1">
      <alignment horizontal="center" vertical="center" wrapText="1"/>
    </xf>
    <xf numFmtId="0" fontId="15" fillId="0" borderId="58" xfId="15" applyFont="1" applyBorder="1" applyAlignment="1">
      <alignment horizontal="center" vertical="center" wrapText="1"/>
    </xf>
    <xf numFmtId="0" fontId="4" fillId="0" borderId="59" xfId="15" applyFont="1" applyBorder="1" applyAlignment="1">
      <alignment horizontal="left" vertical="center" wrapText="1"/>
    </xf>
    <xf numFmtId="0" fontId="4" fillId="0" borderId="59" xfId="15" applyFont="1" applyBorder="1" applyAlignment="1">
      <alignment horizontal="center" vertical="center" wrapText="1"/>
    </xf>
    <xf numFmtId="0" fontId="4" fillId="0" borderId="60" xfId="15" applyFont="1" applyBorder="1" applyAlignment="1">
      <alignment horizontal="left" vertical="center" wrapText="1"/>
    </xf>
    <xf numFmtId="0" fontId="4" fillId="0" borderId="0" xfId="15" applyFont="1" applyAlignment="1">
      <alignment horizontal="center" vertical="center" wrapText="1"/>
    </xf>
    <xf numFmtId="0" fontId="15" fillId="0" borderId="31" xfId="15" applyFont="1" applyBorder="1" applyAlignment="1">
      <alignment horizontal="center" vertical="center" wrapText="1"/>
    </xf>
    <xf numFmtId="0" fontId="4" fillId="0" borderId="32" xfId="15" applyFont="1" applyBorder="1" applyAlignment="1">
      <alignment horizontal="left" vertical="center" wrapText="1"/>
    </xf>
    <xf numFmtId="0" fontId="4" fillId="0" borderId="32" xfId="15" applyFont="1" applyBorder="1" applyAlignment="1">
      <alignment horizontal="center" vertical="center" wrapText="1"/>
    </xf>
    <xf numFmtId="0" fontId="4" fillId="0" borderId="33" xfId="15" applyFont="1" applyBorder="1" applyAlignment="1">
      <alignment horizontal="left" vertical="center" wrapText="1"/>
    </xf>
    <xf numFmtId="0" fontId="20" fillId="7" borderId="37" xfId="15" applyFont="1" applyFill="1" applyBorder="1" applyAlignment="1">
      <alignment vertical="center"/>
    </xf>
    <xf numFmtId="0" fontId="0" fillId="0" borderId="32" xfId="15" applyFont="1" applyBorder="1" applyAlignment="1">
      <alignment horizontal="left" vertical="center" wrapText="1"/>
    </xf>
    <xf numFmtId="2" fontId="4" fillId="0" borderId="32" xfId="15" applyNumberFormat="1" applyFont="1" applyBorder="1" applyAlignment="1">
      <alignment horizontal="center" vertical="center" wrapText="1"/>
    </xf>
    <xf numFmtId="0" fontId="0" fillId="0" borderId="33" xfId="15" applyFont="1" applyBorder="1" applyAlignment="1">
      <alignment vertical="center" wrapText="1"/>
    </xf>
    <xf numFmtId="0" fontId="15" fillId="0" borderId="34" xfId="15" applyFont="1" applyBorder="1" applyAlignment="1">
      <alignment horizontal="center" vertical="center" wrapText="1"/>
    </xf>
    <xf numFmtId="0" fontId="4" fillId="0" borderId="35" xfId="15" applyFont="1" applyBorder="1" applyAlignment="1">
      <alignment horizontal="left" vertical="center" wrapText="1"/>
    </xf>
    <xf numFmtId="2" fontId="16" fillId="0" borderId="0" xfId="15" applyNumberFormat="1"/>
    <xf numFmtId="0" fontId="15" fillId="0" borderId="28" xfId="15" applyFont="1" applyBorder="1" applyAlignment="1">
      <alignment horizontal="center"/>
    </xf>
    <xf numFmtId="0" fontId="4" fillId="0" borderId="29" xfId="15" applyFont="1" applyBorder="1" applyAlignment="1">
      <alignment horizontal="left"/>
    </xf>
    <xf numFmtId="0" fontId="4" fillId="0" borderId="29" xfId="15" applyFont="1" applyBorder="1" applyAlignment="1">
      <alignment horizontal="center"/>
    </xf>
    <xf numFmtId="0" fontId="4" fillId="0" borderId="30" xfId="15" applyFont="1" applyBorder="1" applyAlignment="1">
      <alignment wrapText="1"/>
    </xf>
    <xf numFmtId="0" fontId="4" fillId="0" borderId="33" xfId="15" applyFont="1" applyBorder="1" applyAlignment="1">
      <alignment vertical="center" wrapText="1"/>
    </xf>
    <xf numFmtId="0" fontId="4" fillId="0" borderId="35" xfId="15" applyFont="1" applyBorder="1" applyAlignment="1">
      <alignment horizontal="center" vertical="center" wrapText="1"/>
    </xf>
    <xf numFmtId="0" fontId="4" fillId="0" borderId="36" xfId="15" applyFont="1" applyBorder="1" applyAlignment="1">
      <alignment horizontal="left" vertical="center" wrapText="1"/>
    </xf>
    <xf numFmtId="0" fontId="9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9" fillId="3" borderId="10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center" wrapText="1"/>
    </xf>
    <xf numFmtId="2" fontId="0" fillId="0" borderId="16" xfId="0" applyNumberFormat="1" applyBorder="1" applyAlignment="1" applyProtection="1">
      <alignment horizontal="center" vertical="center" wrapText="1"/>
      <protection locked="0"/>
    </xf>
    <xf numFmtId="0" fontId="15" fillId="0" borderId="31" xfId="15" applyFont="1" applyBorder="1" applyAlignment="1">
      <alignment horizontal="center" vertical="center"/>
    </xf>
    <xf numFmtId="9" fontId="0" fillId="0" borderId="0" xfId="11" applyNumberFormat="1" applyFont="1" applyFill="1" applyAlignment="1">
      <alignment horizontal="left" vertical="center"/>
    </xf>
    <xf numFmtId="44" fontId="0" fillId="0" borderId="0" xfId="0" applyNumberFormat="1" applyAlignment="1">
      <alignment horizontal="left" vertical="center"/>
    </xf>
    <xf numFmtId="2" fontId="0" fillId="0" borderId="0" xfId="11" applyNumberFormat="1" applyFont="1" applyFill="1" applyAlignment="1">
      <alignment horizontal="left" vertical="center"/>
    </xf>
    <xf numFmtId="44" fontId="0" fillId="0" borderId="0" xfId="0" applyNumberFormat="1"/>
    <xf numFmtId="44" fontId="0" fillId="0" borderId="0" xfId="11" applyFont="1" applyAlignment="1">
      <alignment horizontal="center" vertical="center"/>
    </xf>
    <xf numFmtId="2" fontId="0" fillId="0" borderId="0" xfId="11" applyNumberFormat="1" applyFont="1" applyFill="1" applyAlignment="1">
      <alignment horizontal="center" vertical="center"/>
    </xf>
    <xf numFmtId="44" fontId="0" fillId="8" borderId="0" xfId="0" applyNumberFormat="1" applyFill="1" applyAlignment="1">
      <alignment horizontal="left" vertical="center"/>
    </xf>
    <xf numFmtId="0" fontId="0" fillId="6" borderId="0" xfId="0" applyFill="1"/>
    <xf numFmtId="0" fontId="0" fillId="6" borderId="0" xfId="0" applyFill="1" applyAlignment="1">
      <alignment horizontal="center"/>
    </xf>
    <xf numFmtId="44" fontId="0" fillId="6" borderId="0" xfId="0" applyNumberFormat="1" applyFill="1"/>
    <xf numFmtId="9" fontId="0" fillId="0" borderId="0" xfId="0" applyNumberFormat="1" applyAlignment="1">
      <alignment horizontal="center" vertical="center"/>
    </xf>
    <xf numFmtId="0" fontId="0" fillId="0" borderId="40" xfId="0" applyBorder="1" applyAlignment="1">
      <alignment horizontal="center" vertical="center"/>
    </xf>
    <xf numFmtId="2" fontId="0" fillId="0" borderId="32" xfId="0" applyNumberFormat="1" applyBorder="1"/>
    <xf numFmtId="0" fontId="0" fillId="0" borderId="47" xfId="6" applyFont="1" applyBorder="1" applyAlignment="1">
      <alignment horizontal="left" vertical="center" wrapText="1"/>
    </xf>
    <xf numFmtId="164" fontId="0" fillId="0" borderId="40" xfId="0" applyNumberFormat="1" applyBorder="1" applyAlignment="1">
      <alignment vertical="center" wrapText="1"/>
    </xf>
    <xf numFmtId="164" fontId="4" fillId="0" borderId="42" xfId="0" applyNumberFormat="1" applyFont="1" applyBorder="1" applyAlignment="1">
      <alignment vertical="center"/>
    </xf>
    <xf numFmtId="164" fontId="4" fillId="0" borderId="46" xfId="0" applyNumberFormat="1" applyFont="1" applyBorder="1" applyAlignment="1">
      <alignment vertical="center" wrapText="1"/>
    </xf>
    <xf numFmtId="0" fontId="0" fillId="0" borderId="40" xfId="6" applyFont="1" applyBorder="1" applyAlignment="1">
      <alignment horizontal="left" vertical="center" wrapText="1"/>
    </xf>
    <xf numFmtId="164" fontId="4" fillId="0" borderId="47" xfId="0" applyNumberFormat="1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2" fontId="5" fillId="0" borderId="0" xfId="11" applyNumberFormat="1" applyFont="1" applyAlignment="1">
      <alignment vertical="center" wrapText="1"/>
    </xf>
    <xf numFmtId="169" fontId="5" fillId="0" borderId="0" xfId="11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 applyProtection="1">
      <alignment horizontal="center" vertical="center" wrapText="1"/>
      <protection locked="0"/>
    </xf>
    <xf numFmtId="164" fontId="4" fillId="0" borderId="0" xfId="0" applyNumberFormat="1" applyFont="1" applyAlignment="1">
      <alignment vertical="center" wrapText="1"/>
    </xf>
    <xf numFmtId="164" fontId="4" fillId="4" borderId="0" xfId="0" applyNumberFormat="1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10" fontId="4" fillId="0" borderId="0" xfId="0" applyNumberFormat="1" applyFont="1" applyAlignment="1">
      <alignment horizontal="center" vertic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164" fontId="9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2" fontId="9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8" xfId="0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164" fontId="4" fillId="0" borderId="5" xfId="0" applyNumberFormat="1" applyFont="1" applyBorder="1"/>
    <xf numFmtId="0" fontId="0" fillId="0" borderId="3" xfId="0" applyBorder="1" applyAlignment="1">
      <alignment horizontal="center"/>
    </xf>
    <xf numFmtId="49" fontId="9" fillId="0" borderId="49" xfId="0" applyNumberFormat="1" applyFont="1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164" fontId="9" fillId="0" borderId="32" xfId="0" applyNumberFormat="1" applyFont="1" applyBorder="1" applyAlignment="1">
      <alignment horizontal="center" vertical="center"/>
    </xf>
    <xf numFmtId="0" fontId="9" fillId="0" borderId="48" xfId="0" applyFont="1" applyBorder="1" applyAlignment="1">
      <alignment horizontal="left" vertical="center"/>
    </xf>
    <xf numFmtId="164" fontId="9" fillId="0" borderId="50" xfId="0" applyNumberFormat="1" applyFont="1" applyBorder="1" applyAlignment="1">
      <alignment vertical="center"/>
    </xf>
    <xf numFmtId="0" fontId="4" fillId="0" borderId="49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center" vertical="center"/>
    </xf>
    <xf numFmtId="164" fontId="4" fillId="0" borderId="50" xfId="0" applyNumberFormat="1" applyFont="1" applyBorder="1" applyAlignment="1">
      <alignment vertical="center"/>
    </xf>
    <xf numFmtId="49" fontId="9" fillId="0" borderId="32" xfId="0" applyNumberFormat="1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5" borderId="52" xfId="0" applyFont="1" applyFill="1" applyBorder="1" applyAlignment="1">
      <alignment horizontal="left" vertical="center" indent="1"/>
    </xf>
    <xf numFmtId="164" fontId="4" fillId="0" borderId="13" xfId="0" applyNumberFormat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2" fontId="0" fillId="0" borderId="41" xfId="0" applyNumberFormat="1" applyFill="1" applyBorder="1" applyAlignment="1" applyProtection="1">
      <alignment horizontal="center" vertical="center" wrapText="1"/>
      <protection locked="0"/>
    </xf>
    <xf numFmtId="44" fontId="0" fillId="0" borderId="57" xfId="11" applyFont="1" applyBorder="1"/>
    <xf numFmtId="44" fontId="0" fillId="0" borderId="0" xfId="11" applyFont="1" applyAlignment="1">
      <alignment horizontal="left" vertical="center" wrapText="1"/>
    </xf>
    <xf numFmtId="164" fontId="0" fillId="0" borderId="13" xfId="0" applyNumberFormat="1" applyFont="1" applyBorder="1" applyAlignment="1">
      <alignment horizontal="right" vertical="center" wrapText="1"/>
    </xf>
    <xf numFmtId="166" fontId="9" fillId="0" borderId="18" xfId="0" applyNumberFormat="1" applyFont="1" applyFill="1" applyBorder="1" applyAlignment="1">
      <alignment horizontal="center" vertical="center"/>
    </xf>
    <xf numFmtId="2" fontId="4" fillId="0" borderId="40" xfId="0" applyNumberFormat="1" applyFont="1" applyFill="1" applyBorder="1" applyAlignment="1" applyProtection="1">
      <alignment horizontal="center" vertical="center"/>
      <protection locked="0"/>
    </xf>
    <xf numFmtId="166" fontId="9" fillId="0" borderId="13" xfId="0" applyNumberFormat="1" applyFont="1" applyFill="1" applyBorder="1" applyAlignment="1">
      <alignment horizontal="center" vertical="center"/>
    </xf>
    <xf numFmtId="166" fontId="9" fillId="0" borderId="47" xfId="0" applyNumberFormat="1" applyFont="1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 wrapText="1"/>
    </xf>
    <xf numFmtId="2" fontId="4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39" xfId="0" applyFill="1" applyBorder="1" applyAlignment="1">
      <alignment horizontal="center" vertical="center" wrapText="1"/>
    </xf>
    <xf numFmtId="0" fontId="9" fillId="0" borderId="48" xfId="0" applyFont="1" applyBorder="1" applyAlignment="1"/>
    <xf numFmtId="0" fontId="9" fillId="0" borderId="49" xfId="0" applyFont="1" applyBorder="1" applyAlignment="1"/>
    <xf numFmtId="164" fontId="0" fillId="0" borderId="13" xfId="0" applyNumberFormat="1" applyFont="1" applyFill="1" applyBorder="1" applyAlignment="1">
      <alignment horizontal="right" vertical="center" wrapText="1"/>
    </xf>
    <xf numFmtId="2" fontId="0" fillId="0" borderId="16" xfId="0" applyNumberFormat="1" applyFill="1" applyBorder="1" applyAlignment="1" applyProtection="1">
      <alignment horizontal="center" vertical="center" wrapText="1"/>
      <protection locked="0"/>
    </xf>
    <xf numFmtId="0" fontId="0" fillId="0" borderId="62" xfId="15" applyFont="1" applyBorder="1" applyAlignment="1">
      <alignment horizontal="left" vertical="center" wrapText="1"/>
    </xf>
    <xf numFmtId="2" fontId="4" fillId="0" borderId="62" xfId="15" applyNumberFormat="1" applyFont="1" applyBorder="1" applyAlignment="1">
      <alignment horizontal="center" vertical="center" wrapText="1"/>
    </xf>
    <xf numFmtId="0" fontId="0" fillId="0" borderId="63" xfId="15" applyFont="1" applyBorder="1" applyAlignment="1">
      <alignment vertical="center" wrapText="1"/>
    </xf>
    <xf numFmtId="2" fontId="0" fillId="0" borderId="40" xfId="0" applyNumberFormat="1" applyFont="1" applyBorder="1" applyAlignment="1">
      <alignment vertical="center"/>
    </xf>
    <xf numFmtId="164" fontId="0" fillId="0" borderId="40" xfId="0" quotePrefix="1" applyNumberFormat="1" applyFont="1" applyBorder="1" applyAlignment="1">
      <alignment vertical="center"/>
    </xf>
    <xf numFmtId="0" fontId="0" fillId="0" borderId="40" xfId="0" applyFill="1" applyBorder="1" applyAlignment="1">
      <alignment horizontal="center" vertical="center"/>
    </xf>
    <xf numFmtId="9" fontId="0" fillId="0" borderId="0" xfId="0" applyNumberFormat="1" applyAlignment="1">
      <alignment horizontal="left" vertical="center"/>
    </xf>
    <xf numFmtId="9" fontId="4" fillId="0" borderId="0" xfId="2" applyFont="1"/>
    <xf numFmtId="0" fontId="15" fillId="0" borderId="34" xfId="15" applyFont="1" applyBorder="1" applyAlignment="1">
      <alignment horizontal="center" vertical="center"/>
    </xf>
    <xf numFmtId="0" fontId="9" fillId="0" borderId="48" xfId="0" applyFont="1" applyBorder="1" applyAlignment="1">
      <alignment horizontal="left"/>
    </xf>
    <xf numFmtId="0" fontId="9" fillId="0" borderId="49" xfId="0" applyFont="1" applyBorder="1" applyAlignment="1">
      <alignment horizontal="left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8" fillId="3" borderId="9" xfId="0" applyFont="1" applyFill="1" applyBorder="1" applyAlignment="1" applyProtection="1">
      <alignment horizontal="left" vertical="center" wrapText="1"/>
      <protection locked="0"/>
    </xf>
    <xf numFmtId="0" fontId="8" fillId="3" borderId="10" xfId="0" applyFont="1" applyFill="1" applyBorder="1" applyAlignment="1" applyProtection="1">
      <alignment horizontal="left" vertical="center" wrapText="1"/>
      <protection locked="0"/>
    </xf>
    <xf numFmtId="0" fontId="8" fillId="3" borderId="11" xfId="0" applyFont="1" applyFill="1" applyBorder="1" applyAlignment="1" applyProtection="1">
      <alignment horizontal="left" vertical="center" wrapText="1"/>
      <protection locked="0"/>
    </xf>
    <xf numFmtId="164" fontId="8" fillId="3" borderId="9" xfId="0" applyNumberFormat="1" applyFont="1" applyFill="1" applyBorder="1" applyAlignment="1">
      <alignment horizontal="center" vertical="center"/>
    </xf>
    <xf numFmtId="164" fontId="11" fillId="3" borderId="11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164" fontId="4" fillId="0" borderId="18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164" fontId="4" fillId="0" borderId="20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164" fontId="4" fillId="0" borderId="47" xfId="0" applyNumberFormat="1" applyFont="1" applyBorder="1" applyAlignment="1">
      <alignment vertical="center"/>
    </xf>
    <xf numFmtId="164" fontId="4" fillId="0" borderId="44" xfId="0" applyNumberFormat="1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20" fillId="7" borderId="61" xfId="15" applyFont="1" applyFill="1" applyBorder="1" applyAlignment="1">
      <alignment horizontal="center" vertical="center" wrapText="1"/>
    </xf>
    <xf numFmtId="0" fontId="20" fillId="7" borderId="10" xfId="15" applyFont="1" applyFill="1" applyBorder="1" applyAlignment="1">
      <alignment horizontal="center" vertical="center" wrapText="1"/>
    </xf>
    <xf numFmtId="0" fontId="20" fillId="7" borderId="25" xfId="15" applyFont="1" applyFill="1" applyBorder="1" applyAlignment="1">
      <alignment horizontal="center" vertical="center" wrapText="1"/>
    </xf>
    <xf numFmtId="0" fontId="4" fillId="0" borderId="10" xfId="15" applyFont="1" applyBorder="1" applyAlignment="1"/>
    <xf numFmtId="0" fontId="19" fillId="0" borderId="9" xfId="15" applyFont="1" applyBorder="1" applyAlignment="1">
      <alignment horizontal="center"/>
    </xf>
    <xf numFmtId="0" fontId="19" fillId="0" borderId="25" xfId="15" applyFont="1" applyBorder="1" applyAlignment="1">
      <alignment horizontal="center"/>
    </xf>
    <xf numFmtId="0" fontId="18" fillId="7" borderId="9" xfId="15" applyFont="1" applyFill="1" applyBorder="1" applyAlignment="1">
      <alignment horizontal="center" vertical="center"/>
    </xf>
    <xf numFmtId="0" fontId="18" fillId="7" borderId="10" xfId="15" applyFont="1" applyFill="1" applyBorder="1" applyAlignment="1">
      <alignment horizontal="center" vertical="center"/>
    </xf>
    <xf numFmtId="0" fontId="18" fillId="7" borderId="11" xfId="15" applyFont="1" applyFill="1" applyBorder="1" applyAlignment="1">
      <alignment horizontal="center" vertical="center"/>
    </xf>
    <xf numFmtId="0" fontId="15" fillId="0" borderId="4" xfId="15" applyFont="1" applyBorder="1" applyAlignment="1"/>
    <xf numFmtId="0" fontId="15" fillId="0" borderId="5" xfId="15" applyFont="1" applyBorder="1" applyAlignment="1"/>
    <xf numFmtId="0" fontId="14" fillId="3" borderId="23" xfId="7" applyFont="1" applyFill="1" applyBorder="1" applyAlignment="1">
      <alignment horizontal="center" vertical="center" wrapText="1"/>
    </xf>
    <xf numFmtId="0" fontId="14" fillId="3" borderId="24" xfId="7" applyFont="1" applyFill="1" applyBorder="1" applyAlignment="1">
      <alignment horizontal="center" vertical="center" wrapText="1"/>
    </xf>
    <xf numFmtId="0" fontId="13" fillId="0" borderId="23" xfId="7" applyBorder="1" applyAlignment="1">
      <alignment horizontal="center"/>
    </xf>
    <xf numFmtId="0" fontId="13" fillId="0" borderId="24" xfId="7" applyBorder="1" applyAlignment="1">
      <alignment horizontal="center"/>
    </xf>
    <xf numFmtId="0" fontId="4" fillId="3" borderId="9" xfId="7" applyFont="1" applyFill="1" applyBorder="1" applyAlignment="1"/>
    <xf numFmtId="0" fontId="13" fillId="3" borderId="11" xfId="7" applyFill="1" applyBorder="1" applyAlignment="1"/>
    <xf numFmtId="0" fontId="4" fillId="0" borderId="9" xfId="7" applyFont="1" applyBorder="1" applyAlignment="1"/>
    <xf numFmtId="0" fontId="13" fillId="0" borderId="11" xfId="7" applyBorder="1" applyAlignment="1"/>
    <xf numFmtId="0" fontId="9" fillId="3" borderId="9" xfId="7" applyFont="1" applyFill="1" applyBorder="1" applyAlignment="1">
      <alignment horizontal="left" vertical="center"/>
    </xf>
    <xf numFmtId="0" fontId="4" fillId="3" borderId="10" xfId="7" applyFont="1" applyFill="1" applyBorder="1" applyAlignment="1">
      <alignment horizontal="left" vertical="center"/>
    </xf>
    <xf numFmtId="0" fontId="4" fillId="3" borderId="11" xfId="7" applyFont="1" applyFill="1" applyBorder="1" applyAlignment="1">
      <alignment horizontal="left" vertical="center"/>
    </xf>
    <xf numFmtId="0" fontId="4" fillId="0" borderId="0" xfId="7" applyFont="1" applyAlignment="1">
      <alignment horizontal="center" vertical="center"/>
    </xf>
    <xf numFmtId="0" fontId="9" fillId="3" borderId="10" xfId="7" applyFont="1" applyFill="1" applyBorder="1" applyAlignment="1">
      <alignment horizontal="left" vertical="center"/>
    </xf>
    <xf numFmtId="0" fontId="9" fillId="3" borderId="11" xfId="7" applyFont="1" applyFill="1" applyBorder="1" applyAlignment="1">
      <alignment horizontal="left" vertical="center"/>
    </xf>
    <xf numFmtId="0" fontId="8" fillId="3" borderId="9" xfId="7" applyFont="1" applyFill="1" applyBorder="1" applyAlignment="1">
      <alignment horizontal="center" vertical="center"/>
    </xf>
    <xf numFmtId="0" fontId="8" fillId="3" borderId="10" xfId="7" applyFont="1" applyFill="1" applyBorder="1" applyAlignment="1">
      <alignment horizontal="center" vertical="center"/>
    </xf>
    <xf numFmtId="0" fontId="4" fillId="0" borderId="18" xfId="7" applyFont="1" applyBorder="1" applyAlignment="1">
      <alignment horizontal="center" vertical="center"/>
    </xf>
    <xf numFmtId="0" fontId="4" fillId="0" borderId="14" xfId="7" applyFont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</cellXfs>
  <cellStyles count="18">
    <cellStyle name="Moneda" xfId="11" builtinId="4"/>
    <cellStyle name="Moneda 2" xfId="4"/>
    <cellStyle name="Moneda 2 2" xfId="5"/>
    <cellStyle name="Moneda 3" xfId="10"/>
    <cellStyle name="Moneda 4" xfId="14"/>
    <cellStyle name="Normal" xfId="0" builtinId="0"/>
    <cellStyle name="Normal 10" xfId="6"/>
    <cellStyle name="normal 2" xfId="3"/>
    <cellStyle name="Normal 2 2" xfId="1"/>
    <cellStyle name="Normal 2 2 2" xfId="17"/>
    <cellStyle name="Normal 3" xfId="8"/>
    <cellStyle name="Normal 4" xfId="7"/>
    <cellStyle name="Normal 5" xfId="12"/>
    <cellStyle name="Normal 6" xfId="15"/>
    <cellStyle name="Normal 7" xfId="16"/>
    <cellStyle name="Porcentaje" xfId="2" builtinId="5"/>
    <cellStyle name="Porcentaje 2" xfId="9"/>
    <cellStyle name="Porcentaje 3" xfId="13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136077</xdr:colOff>
      <xdr:row>0</xdr:row>
      <xdr:rowOff>0</xdr:rowOff>
    </xdr:from>
    <xdr:to>
      <xdr:col>5</xdr:col>
      <xdr:colOff>307195</xdr:colOff>
      <xdr:row>4</xdr:row>
      <xdr:rowOff>106384</xdr:rowOff>
    </xdr:to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848" b="18884"/>
        <a:stretch/>
      </xdr:blipFill>
      <xdr:spPr>
        <a:xfrm>
          <a:off x="136077" y="0"/>
          <a:ext cx="5370287" cy="1260929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IV312"/>
  <sheetViews>
    <sheetView showGridLines="0" tabSelected="1" view="pageBreakPreview" zoomScale="70" zoomScaleNormal="100" zoomScaleSheetLayoutView="70" zoomScalePageLayoutView="70" workbookViewId="0">
      <selection activeCell="V8" sqref="V8"/>
    </sheetView>
  </sheetViews>
  <sheetFormatPr baseColWidth="10" defaultColWidth="11.453125" defaultRowHeight="12.5" x14ac:dyDescent="0.25"/>
  <cols>
    <col min="1" max="1" width="2.90625" customWidth="1"/>
    <col min="2" max="2" width="3.90625" customWidth="1"/>
    <col min="3" max="3" width="7.81640625" style="6" bestFit="1" customWidth="1"/>
    <col min="4" max="4" width="54.08984375" style="4" customWidth="1"/>
    <col min="5" max="5" width="5.54296875" style="5" bestFit="1" customWidth="1"/>
    <col min="6" max="6" width="6.6328125" style="6" bestFit="1" customWidth="1"/>
    <col min="7" max="7" width="14.90625" style="6" customWidth="1"/>
    <col min="8" max="8" width="15.1796875" style="7" bestFit="1" customWidth="1"/>
    <col min="9" max="9" width="16.90625" style="7" bestFit="1" customWidth="1"/>
    <col min="10" max="10" width="13" style="7" bestFit="1" customWidth="1"/>
    <col min="11" max="11" width="3.81640625" style="8" customWidth="1"/>
    <col min="12" max="12" width="13.453125" hidden="1" customWidth="1"/>
    <col min="13" max="14" width="16.90625" style="124" hidden="1" customWidth="1"/>
    <col min="15" max="15" width="12.6328125" hidden="1" customWidth="1"/>
    <col min="16" max="16" width="17.453125" hidden="1" customWidth="1"/>
    <col min="17" max="17" width="17" hidden="1" customWidth="1"/>
    <col min="18" max="18" width="14.54296875" style="124" hidden="1" customWidth="1"/>
    <col min="19" max="19" width="14.54296875" hidden="1" customWidth="1"/>
    <col min="20" max="20" width="14.81640625" hidden="1" customWidth="1"/>
  </cols>
  <sheetData>
    <row r="1" spans="2:256" ht="13" thickBot="1" x14ac:dyDescent="0.3">
      <c r="Q1">
        <v>1560</v>
      </c>
    </row>
    <row r="2" spans="2:256" s="2" customFormat="1" ht="12.65" customHeight="1" x14ac:dyDescent="0.3">
      <c r="B2" s="331"/>
      <c r="C2" s="332"/>
      <c r="D2" s="332"/>
      <c r="E2" s="332"/>
      <c r="F2" s="332"/>
      <c r="G2" s="332"/>
      <c r="H2" s="332"/>
      <c r="I2" s="332"/>
      <c r="J2" s="332"/>
      <c r="K2" s="333"/>
      <c r="L2" s="3"/>
      <c r="M2" s="125"/>
      <c r="N2" s="125"/>
      <c r="O2" s="3"/>
      <c r="P2" s="3"/>
      <c r="Q2" s="3"/>
      <c r="R2" s="125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</row>
    <row r="3" spans="2:256" s="2" customFormat="1" ht="33" customHeight="1" x14ac:dyDescent="0.3">
      <c r="B3" s="334"/>
      <c r="C3" s="335"/>
      <c r="D3" s="335"/>
      <c r="E3" s="335"/>
      <c r="F3" s="335"/>
      <c r="G3" s="335"/>
      <c r="H3" s="335"/>
      <c r="I3" s="335"/>
      <c r="J3" s="335"/>
      <c r="K3" s="336"/>
      <c r="L3" s="3"/>
      <c r="M3" s="125"/>
      <c r="N3" s="125" t="s">
        <v>0</v>
      </c>
      <c r="O3" s="240" t="s">
        <v>1</v>
      </c>
      <c r="P3" s="3"/>
      <c r="Q3" s="3"/>
      <c r="R3" s="125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</row>
    <row r="4" spans="2:256" s="2" customFormat="1" ht="33" customHeight="1" x14ac:dyDescent="0.3">
      <c r="B4" s="334"/>
      <c r="C4" s="335"/>
      <c r="D4" s="335"/>
      <c r="E4" s="335"/>
      <c r="F4" s="335"/>
      <c r="G4" s="335"/>
      <c r="H4" s="335"/>
      <c r="I4" s="335"/>
      <c r="J4" s="335"/>
      <c r="K4" s="336"/>
      <c r="L4" s="3"/>
      <c r="M4" s="125"/>
      <c r="N4" s="238">
        <v>1375</v>
      </c>
      <c r="O4" s="238">
        <v>1600</v>
      </c>
      <c r="P4" s="239">
        <f>((O4*100)/N4)/100</f>
        <v>1.1636363636363636</v>
      </c>
      <c r="Q4" s="3"/>
      <c r="R4" s="125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</row>
    <row r="5" spans="2:256" s="1" customFormat="1" ht="12.75" customHeight="1" x14ac:dyDescent="0.3">
      <c r="B5" s="334"/>
      <c r="C5" s="335"/>
      <c r="D5" s="335"/>
      <c r="E5" s="335"/>
      <c r="F5" s="335"/>
      <c r="G5" s="335"/>
      <c r="H5" s="335"/>
      <c r="I5" s="335"/>
      <c r="J5" s="335"/>
      <c r="K5" s="336"/>
      <c r="M5" s="126"/>
      <c r="N5" s="126"/>
      <c r="R5" s="126"/>
      <c r="IN5" s="2"/>
      <c r="IO5" s="2"/>
      <c r="IP5" s="2"/>
      <c r="IQ5" s="2"/>
      <c r="IR5" s="2"/>
      <c r="IS5" s="2"/>
      <c r="IT5" s="2"/>
      <c r="IU5" s="2"/>
      <c r="IV5" s="2"/>
    </row>
    <row r="6" spans="2:256" s="1" customFormat="1" ht="12.75" customHeight="1" x14ac:dyDescent="0.3">
      <c r="B6" s="369"/>
      <c r="C6" s="367" t="s">
        <v>602</v>
      </c>
      <c r="D6" s="367"/>
      <c r="E6" s="367"/>
      <c r="F6" s="367"/>
      <c r="G6" s="367"/>
      <c r="H6" s="367"/>
      <c r="I6" s="367"/>
      <c r="J6" s="367"/>
      <c r="K6" s="368"/>
      <c r="M6" s="126"/>
      <c r="N6" s="126"/>
      <c r="R6" s="126"/>
      <c r="IN6" s="2"/>
      <c r="IO6" s="2"/>
      <c r="IP6" s="2"/>
      <c r="IQ6" s="2"/>
      <c r="IR6" s="2"/>
      <c r="IS6" s="2"/>
      <c r="IT6" s="2"/>
      <c r="IU6" s="2"/>
      <c r="IV6" s="2"/>
    </row>
    <row r="7" spans="2:256" s="1" customFormat="1" ht="15.65" customHeight="1" x14ac:dyDescent="0.3">
      <c r="B7" s="369"/>
      <c r="C7" s="367" t="s">
        <v>2</v>
      </c>
      <c r="D7" s="367"/>
      <c r="E7" s="367"/>
      <c r="F7" s="367"/>
      <c r="G7" s="367"/>
      <c r="H7" s="367"/>
      <c r="I7" s="367"/>
      <c r="J7" s="367"/>
      <c r="K7" s="370"/>
      <c r="M7" s="126"/>
      <c r="N7" s="126"/>
      <c r="R7" s="126"/>
      <c r="IN7" s="2"/>
      <c r="IO7" s="2"/>
      <c r="IP7" s="2"/>
      <c r="IQ7" s="2"/>
      <c r="IR7" s="2"/>
      <c r="IS7" s="2"/>
      <c r="IT7" s="2"/>
      <c r="IU7" s="2"/>
      <c r="IV7" s="2"/>
    </row>
    <row r="8" spans="2:256" s="2" customFormat="1" ht="13.5" thickBot="1" x14ac:dyDescent="0.35">
      <c r="B8" s="307"/>
      <c r="C8" s="308"/>
      <c r="D8" s="308"/>
      <c r="E8" s="308"/>
      <c r="F8" s="308"/>
      <c r="G8" s="308"/>
      <c r="H8" s="308"/>
      <c r="I8" s="308"/>
      <c r="J8" s="308"/>
      <c r="K8" s="309"/>
      <c r="L8" s="3"/>
      <c r="M8" s="125"/>
      <c r="N8" s="125"/>
      <c r="O8" s="3"/>
      <c r="P8" s="3"/>
      <c r="Q8" s="3"/>
      <c r="R8" s="125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</row>
    <row r="9" spans="2:256" s="9" customFormat="1" ht="13" thickBot="1" x14ac:dyDescent="0.3">
      <c r="B9" s="45"/>
      <c r="C9" s="337"/>
      <c r="D9" s="337"/>
      <c r="E9" s="337"/>
      <c r="F9" s="337"/>
      <c r="G9" s="337"/>
      <c r="H9" s="337"/>
      <c r="I9" s="337"/>
      <c r="J9" s="337"/>
      <c r="K9" s="46"/>
      <c r="L9" s="9" t="s">
        <v>3</v>
      </c>
      <c r="M9" s="123"/>
      <c r="N9" s="123"/>
      <c r="R9" s="123"/>
    </row>
    <row r="10" spans="2:256" s="9" customFormat="1" ht="13.5" thickBot="1" x14ac:dyDescent="0.3">
      <c r="B10" s="10"/>
      <c r="C10" s="12" t="s">
        <v>4</v>
      </c>
      <c r="D10" s="12" t="s">
        <v>5</v>
      </c>
      <c r="E10" s="13" t="s">
        <v>6</v>
      </c>
      <c r="F10" s="14" t="s">
        <v>7</v>
      </c>
      <c r="G10" s="15" t="s">
        <v>8</v>
      </c>
      <c r="H10" s="15" t="s">
        <v>9</v>
      </c>
      <c r="I10" s="15" t="s">
        <v>10</v>
      </c>
      <c r="J10" s="16" t="s">
        <v>11</v>
      </c>
      <c r="K10" s="30"/>
      <c r="L10" s="176">
        <v>45597</v>
      </c>
      <c r="M10" s="136"/>
      <c r="N10" s="15" t="s">
        <v>8</v>
      </c>
      <c r="R10" s="123"/>
    </row>
    <row r="11" spans="2:256" s="9" customFormat="1" ht="13.5" thickBot="1" x14ac:dyDescent="0.3">
      <c r="B11" s="10"/>
      <c r="C11" s="159"/>
      <c r="D11" s="17"/>
      <c r="E11" s="18"/>
      <c r="F11" s="19"/>
      <c r="G11" s="20"/>
      <c r="H11" s="20"/>
      <c r="I11" s="20"/>
      <c r="J11" s="21"/>
      <c r="K11" s="30"/>
      <c r="L11" s="9">
        <v>1.2103999999999999</v>
      </c>
      <c r="M11" s="123"/>
      <c r="N11" s="20"/>
      <c r="R11" s="123"/>
    </row>
    <row r="12" spans="2:256" s="9" customFormat="1" ht="13.5" thickBot="1" x14ac:dyDescent="0.3">
      <c r="B12" s="10"/>
      <c r="C12" s="160">
        <v>1</v>
      </c>
      <c r="D12" s="211" t="s">
        <v>12</v>
      </c>
      <c r="E12" s="212"/>
      <c r="F12" s="212"/>
      <c r="G12" s="212"/>
      <c r="H12" s="213"/>
      <c r="I12" s="22">
        <f>SUM(H13:H19)</f>
        <v>0</v>
      </c>
      <c r="J12" s="23" t="e">
        <f>I12/$I$240</f>
        <v>#DIV/0!</v>
      </c>
      <c r="K12" s="30"/>
      <c r="M12" s="123"/>
      <c r="N12" s="212"/>
      <c r="R12" s="123"/>
    </row>
    <row r="13" spans="2:256" s="25" customFormat="1" x14ac:dyDescent="0.25">
      <c r="B13" s="128"/>
      <c r="C13" s="289" t="s">
        <v>13</v>
      </c>
      <c r="D13" s="114" t="s">
        <v>14</v>
      </c>
      <c r="E13" s="117" t="s">
        <v>15</v>
      </c>
      <c r="F13" s="115">
        <v>1</v>
      </c>
      <c r="G13" s="129"/>
      <c r="H13" s="24">
        <f>F13*G13</f>
        <v>0</v>
      </c>
      <c r="I13" s="116"/>
      <c r="J13" s="130" t="e">
        <f t="shared" ref="J13:J19" si="0">+H13/$I$240</f>
        <v>#DIV/0!</v>
      </c>
      <c r="K13" s="131"/>
      <c r="L13" s="25" t="s">
        <v>16</v>
      </c>
      <c r="M13" s="9" t="s">
        <v>17</v>
      </c>
      <c r="N13" s="129">
        <v>4318</v>
      </c>
      <c r="R13" s="283"/>
    </row>
    <row r="14" spans="2:256" s="25" customFormat="1" x14ac:dyDescent="0.25">
      <c r="B14" s="128"/>
      <c r="C14" s="289" t="s">
        <v>18</v>
      </c>
      <c r="D14" s="114" t="s">
        <v>19</v>
      </c>
      <c r="E14" s="117" t="s">
        <v>20</v>
      </c>
      <c r="F14" s="115">
        <v>315</v>
      </c>
      <c r="G14" s="129"/>
      <c r="H14" s="24">
        <f t="shared" ref="H14:H19" si="1">F14*G14</f>
        <v>0</v>
      </c>
      <c r="I14" s="116"/>
      <c r="J14" s="130" t="e">
        <f t="shared" si="0"/>
        <v>#DIV/0!</v>
      </c>
      <c r="K14" s="131"/>
      <c r="L14" s="25" t="s">
        <v>16</v>
      </c>
      <c r="M14" s="9" t="s">
        <v>17</v>
      </c>
      <c r="N14" s="129">
        <v>4318</v>
      </c>
      <c r="Q14" s="25" t="s">
        <v>16</v>
      </c>
      <c r="R14" s="283"/>
    </row>
    <row r="15" spans="2:256" s="25" customFormat="1" x14ac:dyDescent="0.25">
      <c r="B15" s="128"/>
      <c r="C15" s="289" t="s">
        <v>21</v>
      </c>
      <c r="D15" s="114" t="s">
        <v>22</v>
      </c>
      <c r="E15" s="117" t="s">
        <v>23</v>
      </c>
      <c r="F15" s="115">
        <v>52.5</v>
      </c>
      <c r="G15" s="279"/>
      <c r="H15" s="24">
        <f t="shared" si="1"/>
        <v>0</v>
      </c>
      <c r="I15" s="116"/>
      <c r="J15" s="130" t="e">
        <f t="shared" si="0"/>
        <v>#DIV/0!</v>
      </c>
      <c r="K15" s="131"/>
      <c r="M15" s="9"/>
      <c r="N15" s="129"/>
      <c r="Q15" s="25" t="s">
        <v>16</v>
      </c>
      <c r="R15" s="283">
        <v>387963</v>
      </c>
    </row>
    <row r="16" spans="2:256" s="25" customFormat="1" x14ac:dyDescent="0.25">
      <c r="B16" s="128"/>
      <c r="C16" s="289" t="s">
        <v>24</v>
      </c>
      <c r="D16" s="114" t="s">
        <v>25</v>
      </c>
      <c r="E16" s="117" t="s">
        <v>15</v>
      </c>
      <c r="F16" s="115">
        <v>1</v>
      </c>
      <c r="G16" s="129"/>
      <c r="H16" s="24">
        <f t="shared" si="1"/>
        <v>0</v>
      </c>
      <c r="I16" s="116"/>
      <c r="J16" s="130" t="e">
        <f t="shared" si="0"/>
        <v>#DIV/0!</v>
      </c>
      <c r="K16" s="131"/>
      <c r="L16" s="25" t="s">
        <v>26</v>
      </c>
      <c r="M16" s="9"/>
      <c r="N16" s="129">
        <v>752739</v>
      </c>
      <c r="R16" s="283"/>
    </row>
    <row r="17" spans="1:18" s="25" customFormat="1" x14ac:dyDescent="0.25">
      <c r="B17" s="128"/>
      <c r="C17" s="289" t="s">
        <v>27</v>
      </c>
      <c r="D17" s="114" t="s">
        <v>28</v>
      </c>
      <c r="E17" s="117" t="s">
        <v>15</v>
      </c>
      <c r="F17" s="115">
        <v>1</v>
      </c>
      <c r="G17" s="129"/>
      <c r="H17" s="24">
        <f t="shared" ref="H17" si="2">F17*G17</f>
        <v>0</v>
      </c>
      <c r="I17" s="116"/>
      <c r="J17" s="130" t="e">
        <f t="shared" si="0"/>
        <v>#DIV/0!</v>
      </c>
      <c r="K17" s="131"/>
      <c r="L17" s="25" t="s">
        <v>26</v>
      </c>
      <c r="M17" s="9"/>
      <c r="N17" s="129">
        <v>752739</v>
      </c>
      <c r="R17" s="283"/>
    </row>
    <row r="18" spans="1:18" s="25" customFormat="1" ht="25" x14ac:dyDescent="0.25">
      <c r="B18" s="128"/>
      <c r="C18" s="289" t="s">
        <v>29</v>
      </c>
      <c r="D18" s="114" t="s">
        <v>560</v>
      </c>
      <c r="E18" s="117" t="s">
        <v>57</v>
      </c>
      <c r="F18" s="115">
        <v>11</v>
      </c>
      <c r="G18" s="129"/>
      <c r="H18" s="24">
        <f t="shared" si="1"/>
        <v>0</v>
      </c>
      <c r="I18" s="116"/>
      <c r="J18" s="130" t="e">
        <f t="shared" si="0"/>
        <v>#DIV/0!</v>
      </c>
      <c r="K18" s="131"/>
      <c r="M18" s="9"/>
      <c r="N18" s="129"/>
      <c r="R18" s="283"/>
    </row>
    <row r="19" spans="1:18" s="25" customFormat="1" ht="25.5" thickBot="1" x14ac:dyDescent="0.3">
      <c r="B19" s="128"/>
      <c r="C19" s="289" t="s">
        <v>30</v>
      </c>
      <c r="D19" s="114" t="s">
        <v>31</v>
      </c>
      <c r="E19" s="117" t="s">
        <v>15</v>
      </c>
      <c r="F19" s="115">
        <v>1</v>
      </c>
      <c r="G19" s="129"/>
      <c r="H19" s="24">
        <f t="shared" si="1"/>
        <v>0</v>
      </c>
      <c r="I19" s="116"/>
      <c r="J19" s="130" t="e">
        <f t="shared" si="0"/>
        <v>#DIV/0!</v>
      </c>
      <c r="K19" s="131"/>
      <c r="L19" s="25" t="s">
        <v>26</v>
      </c>
      <c r="M19" s="9"/>
      <c r="N19" s="129">
        <v>752739</v>
      </c>
      <c r="R19" s="283"/>
    </row>
    <row r="20" spans="1:18" s="9" customFormat="1" ht="13.5" thickBot="1" x14ac:dyDescent="0.3">
      <c r="B20" s="10"/>
      <c r="C20" s="160">
        <f>+C12+1</f>
        <v>2</v>
      </c>
      <c r="D20" s="211" t="s">
        <v>32</v>
      </c>
      <c r="E20" s="212"/>
      <c r="F20" s="212"/>
      <c r="G20" s="212"/>
      <c r="H20" s="213"/>
      <c r="I20" s="22">
        <f>SUM(H21:H34)</f>
        <v>0</v>
      </c>
      <c r="J20" s="23" t="e">
        <f>I20/$I$240</f>
        <v>#DIV/0!</v>
      </c>
      <c r="K20" s="30"/>
      <c r="M20" s="123"/>
      <c r="N20" s="212"/>
      <c r="R20" s="123"/>
    </row>
    <row r="21" spans="1:18" s="9" customFormat="1" x14ac:dyDescent="0.25">
      <c r="B21" s="10"/>
      <c r="C21" s="301" t="s">
        <v>33</v>
      </c>
      <c r="D21" s="114" t="s">
        <v>34</v>
      </c>
      <c r="E21" s="117" t="s">
        <v>20</v>
      </c>
      <c r="F21" s="115">
        <v>34</v>
      </c>
      <c r="G21" s="129"/>
      <c r="H21" s="24">
        <f t="shared" ref="H21:H33" si="3">F21*G21</f>
        <v>0</v>
      </c>
      <c r="I21" s="118"/>
      <c r="J21" s="130" t="e">
        <f t="shared" ref="J21:J34" si="4">+H21/$I$240</f>
        <v>#DIV/0!</v>
      </c>
      <c r="K21" s="30"/>
      <c r="L21" s="9" t="s">
        <v>26</v>
      </c>
      <c r="M21" s="177"/>
      <c r="N21" s="118">
        <v>26742</v>
      </c>
      <c r="Q21" s="9" t="s">
        <v>583</v>
      </c>
      <c r="R21" s="123"/>
    </row>
    <row r="22" spans="1:18" s="9" customFormat="1" x14ac:dyDescent="0.25">
      <c r="B22" s="10"/>
      <c r="C22" s="301" t="s">
        <v>35</v>
      </c>
      <c r="D22" s="114" t="s">
        <v>36</v>
      </c>
      <c r="E22" s="117" t="s">
        <v>20</v>
      </c>
      <c r="F22" s="171">
        <v>112</v>
      </c>
      <c r="G22" s="129"/>
      <c r="H22" s="24">
        <f t="shared" si="3"/>
        <v>0</v>
      </c>
      <c r="I22" s="236"/>
      <c r="J22" s="130" t="e">
        <f t="shared" si="4"/>
        <v>#DIV/0!</v>
      </c>
      <c r="K22" s="30"/>
      <c r="L22" s="47" t="s">
        <v>37</v>
      </c>
      <c r="M22" s="177"/>
      <c r="N22" s="236">
        <v>15801.0684688</v>
      </c>
      <c r="Q22" s="9" t="s">
        <v>583</v>
      </c>
      <c r="R22" s="123"/>
    </row>
    <row r="23" spans="1:18" s="9" customFormat="1" x14ac:dyDescent="0.25">
      <c r="B23" s="10"/>
      <c r="C23" s="301" t="s">
        <v>38</v>
      </c>
      <c r="D23" s="114" t="s">
        <v>39</v>
      </c>
      <c r="E23" s="117" t="s">
        <v>20</v>
      </c>
      <c r="F23" s="171">
        <v>12</v>
      </c>
      <c r="G23" s="129"/>
      <c r="H23" s="24">
        <f t="shared" si="3"/>
        <v>0</v>
      </c>
      <c r="I23" s="236"/>
      <c r="J23" s="130" t="e">
        <f t="shared" si="4"/>
        <v>#DIV/0!</v>
      </c>
      <c r="K23" s="30"/>
      <c r="L23" s="47"/>
      <c r="M23" s="134"/>
      <c r="N23" s="236">
        <v>16131.98</v>
      </c>
      <c r="Q23" s="9" t="s">
        <v>583</v>
      </c>
      <c r="R23" s="123"/>
    </row>
    <row r="24" spans="1:18" s="9" customFormat="1" x14ac:dyDescent="0.25">
      <c r="B24" s="10"/>
      <c r="C24" s="301" t="s">
        <v>40</v>
      </c>
      <c r="D24" s="172" t="s">
        <v>41</v>
      </c>
      <c r="E24" s="117" t="s">
        <v>23</v>
      </c>
      <c r="F24" s="115">
        <v>42.5</v>
      </c>
      <c r="G24" s="129"/>
      <c r="H24" s="24">
        <f t="shared" si="3"/>
        <v>0</v>
      </c>
      <c r="I24" s="118"/>
      <c r="J24" s="130" t="e">
        <f t="shared" si="4"/>
        <v>#DIV/0!</v>
      </c>
      <c r="K24" s="30"/>
      <c r="L24" s="9" t="s">
        <v>26</v>
      </c>
      <c r="M24" s="134"/>
      <c r="N24" s="118">
        <v>13371</v>
      </c>
      <c r="Q24" s="9" t="s">
        <v>583</v>
      </c>
      <c r="R24" s="123"/>
    </row>
    <row r="25" spans="1:18" s="9" customFormat="1" x14ac:dyDescent="0.25">
      <c r="A25" s="9" t="s">
        <v>190</v>
      </c>
      <c r="B25" s="10"/>
      <c r="C25" s="301" t="s">
        <v>42</v>
      </c>
      <c r="D25" s="172" t="s">
        <v>43</v>
      </c>
      <c r="E25" s="117" t="s">
        <v>20</v>
      </c>
      <c r="F25" s="115">
        <v>47</v>
      </c>
      <c r="G25" s="129"/>
      <c r="H25" s="24">
        <f t="shared" si="3"/>
        <v>0</v>
      </c>
      <c r="I25" s="118"/>
      <c r="J25" s="130" t="e">
        <f t="shared" si="4"/>
        <v>#DIV/0!</v>
      </c>
      <c r="K25" s="30"/>
      <c r="L25" s="9" t="s">
        <v>37</v>
      </c>
      <c r="M25" s="134"/>
      <c r="N25" s="118">
        <v>19570.735466999999</v>
      </c>
      <c r="Q25" s="9" t="s">
        <v>583</v>
      </c>
      <c r="R25" s="123"/>
    </row>
    <row r="26" spans="1:18" s="9" customFormat="1" x14ac:dyDescent="0.25">
      <c r="B26" s="10"/>
      <c r="C26" s="301" t="s">
        <v>44</v>
      </c>
      <c r="D26" s="172" t="s">
        <v>45</v>
      </c>
      <c r="E26" s="117" t="s">
        <v>20</v>
      </c>
      <c r="F26" s="173">
        <v>23.2</v>
      </c>
      <c r="G26" s="129"/>
      <c r="H26" s="24">
        <f t="shared" si="3"/>
        <v>0</v>
      </c>
      <c r="I26" s="118"/>
      <c r="J26" s="130" t="e">
        <f t="shared" si="4"/>
        <v>#DIV/0!</v>
      </c>
      <c r="K26" s="30"/>
      <c r="L26" s="9" t="s">
        <v>37</v>
      </c>
      <c r="M26" s="134"/>
      <c r="N26" s="118">
        <v>43774.339404026003</v>
      </c>
      <c r="Q26" s="9" t="s">
        <v>583</v>
      </c>
      <c r="R26" s="123"/>
    </row>
    <row r="27" spans="1:18" s="9" customFormat="1" x14ac:dyDescent="0.25">
      <c r="B27" s="10"/>
      <c r="C27" s="301" t="s">
        <v>46</v>
      </c>
      <c r="D27" s="172" t="s">
        <v>47</v>
      </c>
      <c r="E27" s="117" t="s">
        <v>48</v>
      </c>
      <c r="F27" s="115">
        <v>10</v>
      </c>
      <c r="G27" s="129"/>
      <c r="H27" s="24">
        <f t="shared" si="3"/>
        <v>0</v>
      </c>
      <c r="I27" s="118"/>
      <c r="J27" s="130" t="e">
        <f t="shared" si="4"/>
        <v>#DIV/0!</v>
      </c>
      <c r="K27" s="30"/>
      <c r="L27" s="9" t="s">
        <v>37</v>
      </c>
      <c r="N27" s="118">
        <v>23739.006068999999</v>
      </c>
      <c r="Q27" s="9" t="s">
        <v>583</v>
      </c>
      <c r="R27" s="123"/>
    </row>
    <row r="28" spans="1:18" s="9" customFormat="1" x14ac:dyDescent="0.25">
      <c r="B28" s="10"/>
      <c r="C28" s="301" t="s">
        <v>49</v>
      </c>
      <c r="D28" s="172" t="s">
        <v>50</v>
      </c>
      <c r="E28" s="117" t="s">
        <v>15</v>
      </c>
      <c r="F28" s="115">
        <v>1</v>
      </c>
      <c r="G28" s="279"/>
      <c r="H28" s="24">
        <f t="shared" ref="H28" si="5">F28*G28</f>
        <v>0</v>
      </c>
      <c r="I28" s="118"/>
      <c r="J28" s="130" t="e">
        <f t="shared" si="4"/>
        <v>#DIV/0!</v>
      </c>
      <c r="K28" s="30"/>
      <c r="N28" s="118"/>
      <c r="Q28" s="9" t="s">
        <v>583</v>
      </c>
      <c r="R28" s="123"/>
    </row>
    <row r="29" spans="1:18" s="9" customFormat="1" ht="25" x14ac:dyDescent="0.25">
      <c r="B29" s="10"/>
      <c r="C29" s="301" t="s">
        <v>51</v>
      </c>
      <c r="D29" s="172" t="s">
        <v>52</v>
      </c>
      <c r="E29" s="117" t="s">
        <v>15</v>
      </c>
      <c r="F29" s="115">
        <v>1</v>
      </c>
      <c r="G29" s="279"/>
      <c r="H29" s="24">
        <f t="shared" si="3"/>
        <v>0</v>
      </c>
      <c r="I29" s="118"/>
      <c r="J29" s="130" t="e">
        <f t="shared" si="4"/>
        <v>#DIV/0!</v>
      </c>
      <c r="K29" s="30"/>
      <c r="N29" s="118"/>
      <c r="R29" s="123"/>
    </row>
    <row r="30" spans="1:18" s="9" customFormat="1" ht="25" x14ac:dyDescent="0.25">
      <c r="B30" s="10"/>
      <c r="C30" s="301" t="s">
        <v>53</v>
      </c>
      <c r="D30" s="172" t="s">
        <v>54</v>
      </c>
      <c r="E30" s="117" t="s">
        <v>15</v>
      </c>
      <c r="F30" s="115">
        <v>1</v>
      </c>
      <c r="G30" s="279"/>
      <c r="H30" s="24">
        <f t="shared" si="3"/>
        <v>0</v>
      </c>
      <c r="I30" s="118"/>
      <c r="J30" s="130" t="e">
        <f t="shared" si="4"/>
        <v>#DIV/0!</v>
      </c>
      <c r="K30" s="30"/>
      <c r="N30" s="118"/>
      <c r="Q30" s="9" t="s">
        <v>583</v>
      </c>
      <c r="R30" s="123"/>
    </row>
    <row r="31" spans="1:18" s="9" customFormat="1" ht="25" x14ac:dyDescent="0.25">
      <c r="B31" s="10"/>
      <c r="C31" s="301" t="s">
        <v>55</v>
      </c>
      <c r="D31" s="172" t="s">
        <v>56</v>
      </c>
      <c r="E31" s="117" t="s">
        <v>57</v>
      </c>
      <c r="F31" s="115">
        <v>3</v>
      </c>
      <c r="G31" s="129"/>
      <c r="H31" s="24">
        <f t="shared" si="3"/>
        <v>0</v>
      </c>
      <c r="I31" s="299"/>
      <c r="J31" s="130" t="e">
        <f t="shared" si="4"/>
        <v>#DIV/0!</v>
      </c>
      <c r="K31" s="30"/>
      <c r="N31" s="118"/>
      <c r="Q31" s="9" t="s">
        <v>583</v>
      </c>
      <c r="R31" s="123"/>
    </row>
    <row r="32" spans="1:18" s="9" customFormat="1" ht="37.5" x14ac:dyDescent="0.25">
      <c r="B32" s="10"/>
      <c r="C32" s="301" t="s">
        <v>58</v>
      </c>
      <c r="D32" s="172" t="s">
        <v>59</v>
      </c>
      <c r="E32" s="117" t="s">
        <v>57</v>
      </c>
      <c r="F32" s="115">
        <v>2</v>
      </c>
      <c r="G32" s="129"/>
      <c r="H32" s="24">
        <f t="shared" si="3"/>
        <v>0</v>
      </c>
      <c r="I32" s="300"/>
      <c r="J32" s="130" t="e">
        <f t="shared" si="4"/>
        <v>#DIV/0!</v>
      </c>
      <c r="K32" s="30"/>
      <c r="N32" s="118"/>
      <c r="R32" s="123"/>
    </row>
    <row r="33" spans="2:18" s="9" customFormat="1" ht="25" x14ac:dyDescent="0.25">
      <c r="B33" s="10"/>
      <c r="C33" s="301" t="s">
        <v>60</v>
      </c>
      <c r="D33" s="172" t="s">
        <v>61</v>
      </c>
      <c r="E33" s="117" t="s">
        <v>15</v>
      </c>
      <c r="F33" s="173">
        <v>1</v>
      </c>
      <c r="G33" s="129"/>
      <c r="H33" s="24">
        <f t="shared" si="3"/>
        <v>0</v>
      </c>
      <c r="I33" s="118"/>
      <c r="J33" s="130" t="e">
        <f t="shared" si="4"/>
        <v>#DIV/0!</v>
      </c>
      <c r="K33" s="30"/>
      <c r="L33" s="9" t="s">
        <v>37</v>
      </c>
      <c r="M33" s="134"/>
      <c r="N33" s="118">
        <v>8802.8423089999997</v>
      </c>
      <c r="R33" s="123"/>
    </row>
    <row r="34" spans="2:18" s="9" customFormat="1" ht="13" thickBot="1" x14ac:dyDescent="0.3">
      <c r="B34" s="10"/>
      <c r="C34" s="301" t="s">
        <v>62</v>
      </c>
      <c r="D34" s="172" t="s">
        <v>63</v>
      </c>
      <c r="E34" s="117" t="s">
        <v>57</v>
      </c>
      <c r="F34" s="173">
        <v>1</v>
      </c>
      <c r="G34" s="129"/>
      <c r="H34" s="24">
        <f t="shared" ref="H34" si="6">F34*G34</f>
        <v>0</v>
      </c>
      <c r="I34" s="118"/>
      <c r="J34" s="130" t="e">
        <f t="shared" si="4"/>
        <v>#DIV/0!</v>
      </c>
      <c r="K34" s="30"/>
      <c r="L34" s="9" t="s">
        <v>37</v>
      </c>
      <c r="M34" s="134"/>
      <c r="N34" s="118">
        <v>8802.8423089999997</v>
      </c>
      <c r="Q34" s="9" t="s">
        <v>583</v>
      </c>
      <c r="R34" s="123"/>
    </row>
    <row r="35" spans="2:18" s="9" customFormat="1" ht="13.5" thickBot="1" x14ac:dyDescent="0.3">
      <c r="B35" s="10"/>
      <c r="C35" s="160">
        <v>3</v>
      </c>
      <c r="D35" s="211" t="s">
        <v>64</v>
      </c>
      <c r="E35" s="212"/>
      <c r="F35" s="212"/>
      <c r="G35" s="212"/>
      <c r="H35" s="213"/>
      <c r="I35" s="22">
        <f>SUM(H37:H47)</f>
        <v>0</v>
      </c>
      <c r="J35" s="23" t="e">
        <f>I35/$I$240</f>
        <v>#DIV/0!</v>
      </c>
      <c r="K35" s="30"/>
      <c r="M35" s="123"/>
      <c r="N35" s="212"/>
      <c r="R35" s="123"/>
    </row>
    <row r="36" spans="2:18" s="9" customFormat="1" ht="13" x14ac:dyDescent="0.25">
      <c r="B36" s="10"/>
      <c r="C36" s="161" t="s">
        <v>65</v>
      </c>
      <c r="D36" s="152" t="s">
        <v>66</v>
      </c>
      <c r="E36" s="147"/>
      <c r="F36" s="148"/>
      <c r="G36" s="149"/>
      <c r="H36" s="150"/>
      <c r="I36" s="149"/>
      <c r="J36" s="151"/>
      <c r="K36" s="30"/>
      <c r="M36" s="123"/>
      <c r="N36" s="149"/>
      <c r="R36" s="123"/>
    </row>
    <row r="37" spans="2:18" s="9" customFormat="1" ht="25" x14ac:dyDescent="0.25">
      <c r="B37" s="10"/>
      <c r="C37" s="301" t="s">
        <v>67</v>
      </c>
      <c r="D37" s="114" t="s">
        <v>68</v>
      </c>
      <c r="E37" s="117" t="s">
        <v>48</v>
      </c>
      <c r="F37" s="170">
        <v>56</v>
      </c>
      <c r="G37" s="129"/>
      <c r="H37" s="24">
        <f t="shared" ref="H37:H38" si="7">F37*G37</f>
        <v>0</v>
      </c>
      <c r="I37" s="133"/>
      <c r="J37" s="130" t="e">
        <f>+H37/$I$240</f>
        <v>#DIV/0!</v>
      </c>
      <c r="K37" s="30"/>
      <c r="M37" s="134"/>
      <c r="N37" s="133">
        <v>13220.96162192</v>
      </c>
      <c r="Q37" s="9" t="s">
        <v>37</v>
      </c>
      <c r="R37" s="123"/>
    </row>
    <row r="38" spans="2:18" s="9" customFormat="1" ht="25" x14ac:dyDescent="0.25">
      <c r="B38" s="10"/>
      <c r="C38" s="301" t="s">
        <v>69</v>
      </c>
      <c r="D38" s="114" t="s">
        <v>70</v>
      </c>
      <c r="E38" s="117" t="s">
        <v>57</v>
      </c>
      <c r="F38" s="170">
        <v>36</v>
      </c>
      <c r="G38" s="129"/>
      <c r="H38" s="24">
        <f t="shared" si="7"/>
        <v>0</v>
      </c>
      <c r="I38" s="133"/>
      <c r="J38" s="130" t="e">
        <f>+H38/$I$240</f>
        <v>#DIV/0!</v>
      </c>
      <c r="K38" s="30"/>
      <c r="M38" s="134"/>
      <c r="N38" s="133">
        <v>13221.96162192</v>
      </c>
      <c r="Q38" s="9" t="s">
        <v>37</v>
      </c>
      <c r="R38" s="123"/>
    </row>
    <row r="39" spans="2:18" s="9" customFormat="1" x14ac:dyDescent="0.25">
      <c r="B39" s="10"/>
      <c r="C39" s="301" t="s">
        <v>71</v>
      </c>
      <c r="D39" s="114" t="s">
        <v>72</v>
      </c>
      <c r="E39" s="117" t="s">
        <v>48</v>
      </c>
      <c r="F39" s="170">
        <v>21</v>
      </c>
      <c r="G39" s="129"/>
      <c r="H39" s="24">
        <f t="shared" ref="H39:H40" si="8">F39*G39</f>
        <v>0</v>
      </c>
      <c r="I39" s="133"/>
      <c r="J39" s="130" t="e">
        <f>+H39/$I$240</f>
        <v>#DIV/0!</v>
      </c>
      <c r="K39" s="30"/>
      <c r="M39" s="134"/>
      <c r="N39" s="133"/>
      <c r="Q39" s="9" t="s">
        <v>16</v>
      </c>
      <c r="R39" s="123"/>
    </row>
    <row r="40" spans="2:18" s="9" customFormat="1" ht="25.5" thickBot="1" x14ac:dyDescent="0.3">
      <c r="B40" s="10"/>
      <c r="C40" s="301" t="s">
        <v>73</v>
      </c>
      <c r="D40" s="114" t="s">
        <v>74</v>
      </c>
      <c r="E40" s="117" t="s">
        <v>48</v>
      </c>
      <c r="F40" s="170">
        <v>4.5</v>
      </c>
      <c r="G40" s="129"/>
      <c r="H40" s="24">
        <f t="shared" si="8"/>
        <v>0</v>
      </c>
      <c r="I40" s="133"/>
      <c r="J40" s="130" t="e">
        <f>+H40/$I$240</f>
        <v>#DIV/0!</v>
      </c>
      <c r="K40" s="30"/>
      <c r="M40" s="134"/>
      <c r="N40" s="133">
        <v>13222.96162192</v>
      </c>
      <c r="Q40" s="9" t="s">
        <v>16</v>
      </c>
      <c r="R40" s="123"/>
    </row>
    <row r="41" spans="2:18" s="9" customFormat="1" ht="13" x14ac:dyDescent="0.25">
      <c r="B41" s="10"/>
      <c r="C41" s="161" t="s">
        <v>75</v>
      </c>
      <c r="D41" s="153" t="s">
        <v>76</v>
      </c>
      <c r="E41" s="154"/>
      <c r="F41" s="155"/>
      <c r="G41" s="156"/>
      <c r="H41" s="157"/>
      <c r="I41" s="156"/>
      <c r="J41" s="158"/>
      <c r="K41" s="30"/>
      <c r="M41" s="123"/>
      <c r="N41" s="149"/>
      <c r="R41" s="123"/>
    </row>
    <row r="42" spans="2:18" s="9" customFormat="1" x14ac:dyDescent="0.25">
      <c r="B42" s="10"/>
      <c r="C42" s="301" t="s">
        <v>77</v>
      </c>
      <c r="D42" s="114" t="s">
        <v>586</v>
      </c>
      <c r="E42" s="289" t="s">
        <v>48</v>
      </c>
      <c r="F42" s="290">
        <v>4.3200000000000012</v>
      </c>
      <c r="G42" s="129"/>
      <c r="H42" s="24">
        <f t="shared" ref="H42:H43" si="9">F42*G42</f>
        <v>0</v>
      </c>
      <c r="I42" s="133"/>
      <c r="J42" s="130" t="e">
        <f t="shared" ref="J42:J47" si="10">+H42/$I$240</f>
        <v>#DIV/0!</v>
      </c>
      <c r="K42" s="30"/>
      <c r="M42" s="134"/>
      <c r="N42" s="133"/>
      <c r="Q42" s="9" t="s">
        <v>37</v>
      </c>
      <c r="R42" s="123"/>
    </row>
    <row r="43" spans="2:18" s="9" customFormat="1" x14ac:dyDescent="0.25">
      <c r="B43" s="10"/>
      <c r="C43" s="301" t="s">
        <v>78</v>
      </c>
      <c r="D43" s="114" t="s">
        <v>79</v>
      </c>
      <c r="E43" s="117" t="s">
        <v>48</v>
      </c>
      <c r="F43" s="170">
        <v>6.5</v>
      </c>
      <c r="G43" s="129"/>
      <c r="H43" s="24">
        <f t="shared" si="9"/>
        <v>0</v>
      </c>
      <c r="I43" s="133"/>
      <c r="J43" s="130" t="e">
        <f t="shared" si="10"/>
        <v>#DIV/0!</v>
      </c>
      <c r="K43" s="30"/>
      <c r="M43" s="134"/>
      <c r="N43" s="133"/>
      <c r="Q43" s="9" t="s">
        <v>37</v>
      </c>
      <c r="R43" s="123"/>
    </row>
    <row r="44" spans="2:18" s="9" customFormat="1" x14ac:dyDescent="0.25">
      <c r="B44" s="10"/>
      <c r="C44" s="301" t="s">
        <v>80</v>
      </c>
      <c r="D44" s="114" t="s">
        <v>81</v>
      </c>
      <c r="E44" s="117" t="s">
        <v>48</v>
      </c>
      <c r="F44" s="170">
        <v>4.5</v>
      </c>
      <c r="G44" s="129"/>
      <c r="H44" s="24">
        <f t="shared" ref="H44:H46" si="11">F44*G44</f>
        <v>0</v>
      </c>
      <c r="I44" s="133"/>
      <c r="J44" s="130" t="e">
        <f t="shared" si="10"/>
        <v>#DIV/0!</v>
      </c>
      <c r="K44" s="30"/>
      <c r="M44" s="134"/>
      <c r="N44" s="133"/>
      <c r="Q44" s="9" t="s">
        <v>37</v>
      </c>
      <c r="R44" s="123"/>
    </row>
    <row r="45" spans="2:18" s="9" customFormat="1" x14ac:dyDescent="0.25">
      <c r="B45" s="10"/>
      <c r="C45" s="301" t="s">
        <v>82</v>
      </c>
      <c r="D45" s="114" t="s">
        <v>83</v>
      </c>
      <c r="E45" s="117" t="s">
        <v>48</v>
      </c>
      <c r="F45" s="170">
        <v>2</v>
      </c>
      <c r="G45" s="129"/>
      <c r="H45" s="24">
        <f t="shared" si="11"/>
        <v>0</v>
      </c>
      <c r="I45" s="133"/>
      <c r="J45" s="130" t="e">
        <f t="shared" si="10"/>
        <v>#DIV/0!</v>
      </c>
      <c r="K45" s="30"/>
      <c r="M45" s="134"/>
      <c r="N45" s="133"/>
      <c r="Q45" s="9" t="s">
        <v>37</v>
      </c>
      <c r="R45" s="123"/>
    </row>
    <row r="46" spans="2:18" s="9" customFormat="1" x14ac:dyDescent="0.25">
      <c r="B46" s="10"/>
      <c r="C46" s="301" t="s">
        <v>84</v>
      </c>
      <c r="D46" s="114" t="s">
        <v>85</v>
      </c>
      <c r="E46" s="117" t="s">
        <v>48</v>
      </c>
      <c r="F46" s="170">
        <v>7.5</v>
      </c>
      <c r="G46" s="129"/>
      <c r="H46" s="24">
        <f t="shared" si="11"/>
        <v>0</v>
      </c>
      <c r="I46" s="133"/>
      <c r="J46" s="130" t="e">
        <f t="shared" si="10"/>
        <v>#DIV/0!</v>
      </c>
      <c r="K46" s="30"/>
      <c r="M46" s="134"/>
      <c r="N46" s="133"/>
      <c r="Q46" s="9" t="s">
        <v>37</v>
      </c>
      <c r="R46" s="123"/>
    </row>
    <row r="47" spans="2:18" s="9" customFormat="1" ht="13" thickBot="1" x14ac:dyDescent="0.3">
      <c r="B47" s="10"/>
      <c r="C47" s="301" t="s">
        <v>86</v>
      </c>
      <c r="D47" s="114" t="s">
        <v>87</v>
      </c>
      <c r="E47" s="117" t="s">
        <v>48</v>
      </c>
      <c r="F47" s="170">
        <v>15</v>
      </c>
      <c r="G47" s="129"/>
      <c r="H47" s="24">
        <f t="shared" ref="H47" si="12">F47*G47</f>
        <v>0</v>
      </c>
      <c r="I47" s="133"/>
      <c r="J47" s="130" t="e">
        <f t="shared" si="10"/>
        <v>#DIV/0!</v>
      </c>
      <c r="K47" s="30"/>
      <c r="M47" s="134"/>
      <c r="N47" s="133"/>
      <c r="Q47" s="9" t="s">
        <v>37</v>
      </c>
      <c r="R47" s="123"/>
    </row>
    <row r="48" spans="2:18" s="9" customFormat="1" ht="13.5" thickBot="1" x14ac:dyDescent="0.3">
      <c r="B48" s="10"/>
      <c r="C48" s="160">
        <v>4</v>
      </c>
      <c r="D48" s="211" t="s">
        <v>88</v>
      </c>
      <c r="E48" s="212"/>
      <c r="F48" s="212"/>
      <c r="G48" s="212"/>
      <c r="H48" s="213"/>
      <c r="I48" s="22">
        <f>SUM(H50:H76)</f>
        <v>0</v>
      </c>
      <c r="J48" s="23" t="e">
        <f>I48/$I$240</f>
        <v>#DIV/0!</v>
      </c>
      <c r="K48" s="30"/>
      <c r="M48" s="123"/>
      <c r="N48" s="212"/>
      <c r="R48" s="123"/>
    </row>
    <row r="49" spans="2:18" s="9" customFormat="1" ht="13" x14ac:dyDescent="0.25">
      <c r="B49" s="10"/>
      <c r="C49" s="161" t="s">
        <v>89</v>
      </c>
      <c r="D49" s="152" t="s">
        <v>90</v>
      </c>
      <c r="E49" s="147"/>
      <c r="F49" s="148"/>
      <c r="G49" s="149"/>
      <c r="H49" s="150"/>
      <c r="I49" s="149"/>
      <c r="J49" s="151"/>
      <c r="K49" s="30"/>
      <c r="M49" s="123"/>
      <c r="N49" s="149"/>
      <c r="R49" s="123"/>
    </row>
    <row r="50" spans="2:18" s="9" customFormat="1" ht="25" x14ac:dyDescent="0.25">
      <c r="B50" s="10"/>
      <c r="C50" s="301" t="s">
        <v>91</v>
      </c>
      <c r="D50" s="114" t="s">
        <v>92</v>
      </c>
      <c r="E50" s="280" t="s">
        <v>23</v>
      </c>
      <c r="F50" s="281">
        <v>37.6</v>
      </c>
      <c r="G50" s="129"/>
      <c r="H50" s="24">
        <f t="shared" ref="H50:H51" si="13">F50*G50</f>
        <v>0</v>
      </c>
      <c r="I50" s="118"/>
      <c r="J50" s="130" t="e">
        <f>+H50/$I$240</f>
        <v>#DIV/0!</v>
      </c>
      <c r="K50" s="30"/>
      <c r="L50" s="9" t="s">
        <v>37</v>
      </c>
      <c r="M50" s="134"/>
      <c r="N50" s="118">
        <v>19897</v>
      </c>
      <c r="Q50" s="9" t="s">
        <v>37</v>
      </c>
      <c r="R50" s="123"/>
    </row>
    <row r="51" spans="2:18" s="9" customFormat="1" ht="25.5" thickBot="1" x14ac:dyDescent="0.3">
      <c r="B51" s="10"/>
      <c r="C51" s="301" t="s">
        <v>93</v>
      </c>
      <c r="D51" s="114" t="s">
        <v>94</v>
      </c>
      <c r="E51" s="29" t="s">
        <v>20</v>
      </c>
      <c r="F51" s="173">
        <v>72</v>
      </c>
      <c r="G51" s="129"/>
      <c r="H51" s="24">
        <f t="shared" si="13"/>
        <v>0</v>
      </c>
      <c r="I51" s="118"/>
      <c r="J51" s="130" t="e">
        <f>+H51/$I$240</f>
        <v>#DIV/0!</v>
      </c>
      <c r="K51" s="30"/>
      <c r="L51" s="9" t="s">
        <v>37</v>
      </c>
      <c r="M51" s="134"/>
      <c r="N51" s="118">
        <v>19899</v>
      </c>
      <c r="Q51" s="9" t="s">
        <v>37</v>
      </c>
      <c r="R51" s="123"/>
    </row>
    <row r="52" spans="2:18" s="9" customFormat="1" ht="13" x14ac:dyDescent="0.25">
      <c r="B52" s="10"/>
      <c r="C52" s="161" t="s">
        <v>95</v>
      </c>
      <c r="D52" s="153" t="s">
        <v>96</v>
      </c>
      <c r="E52" s="154"/>
      <c r="F52" s="155"/>
      <c r="G52" s="156"/>
      <c r="H52" s="157"/>
      <c r="I52" s="156"/>
      <c r="J52" s="158"/>
      <c r="K52" s="30"/>
      <c r="M52" s="123"/>
      <c r="N52" s="149"/>
      <c r="R52" s="123"/>
    </row>
    <row r="53" spans="2:18" s="9" customFormat="1" x14ac:dyDescent="0.25">
      <c r="B53" s="10"/>
      <c r="C53" s="301" t="s">
        <v>97</v>
      </c>
      <c r="D53" s="114" t="s">
        <v>98</v>
      </c>
      <c r="E53" s="29" t="s">
        <v>20</v>
      </c>
      <c r="F53" s="119">
        <v>8</v>
      </c>
      <c r="G53" s="129"/>
      <c r="H53" s="24">
        <f t="shared" ref="H53:H54" si="14">F53*G53</f>
        <v>0</v>
      </c>
      <c r="I53" s="118"/>
      <c r="J53" s="130" t="e">
        <f>+H53/$I$240</f>
        <v>#DIV/0!</v>
      </c>
      <c r="K53" s="30"/>
      <c r="L53" s="9" t="s">
        <v>37</v>
      </c>
      <c r="N53" s="118">
        <f>143214.199387+23000</f>
        <v>166214.199387</v>
      </c>
      <c r="Q53" s="9" t="s">
        <v>26</v>
      </c>
      <c r="R53" s="123"/>
    </row>
    <row r="54" spans="2:18" s="9" customFormat="1" ht="13" thickBot="1" x14ac:dyDescent="0.3">
      <c r="B54" s="10"/>
      <c r="C54" s="301" t="s">
        <v>99</v>
      </c>
      <c r="D54" s="114" t="s">
        <v>100</v>
      </c>
      <c r="E54" s="29" t="s">
        <v>20</v>
      </c>
      <c r="F54" s="173">
        <v>210</v>
      </c>
      <c r="G54" s="129"/>
      <c r="H54" s="24">
        <f t="shared" si="14"/>
        <v>0</v>
      </c>
      <c r="I54" s="118"/>
      <c r="J54" s="130" t="e">
        <f>+H54/$I$240</f>
        <v>#DIV/0!</v>
      </c>
      <c r="K54" s="30"/>
      <c r="L54" s="9" t="s">
        <v>37</v>
      </c>
      <c r="M54" s="134"/>
      <c r="N54" s="118">
        <v>289096.23675923003</v>
      </c>
      <c r="Q54" s="9" t="s">
        <v>26</v>
      </c>
      <c r="R54" s="123"/>
    </row>
    <row r="55" spans="2:18" s="9" customFormat="1" ht="13" x14ac:dyDescent="0.25">
      <c r="B55" s="10"/>
      <c r="C55" s="161" t="s">
        <v>101</v>
      </c>
      <c r="D55" s="153" t="s">
        <v>102</v>
      </c>
      <c r="E55" s="154"/>
      <c r="F55" s="155"/>
      <c r="G55" s="156"/>
      <c r="H55" s="157"/>
      <c r="I55" s="156"/>
      <c r="J55" s="158"/>
      <c r="K55" s="30"/>
      <c r="M55" s="123"/>
      <c r="N55" s="149"/>
      <c r="R55" s="123"/>
    </row>
    <row r="56" spans="2:18" s="9" customFormat="1" ht="25" x14ac:dyDescent="0.25">
      <c r="B56" s="10"/>
      <c r="C56" s="301" t="s">
        <v>103</v>
      </c>
      <c r="D56" s="114" t="s">
        <v>104</v>
      </c>
      <c r="E56" s="29" t="s">
        <v>20</v>
      </c>
      <c r="F56" s="173">
        <v>112</v>
      </c>
      <c r="G56" s="129"/>
      <c r="H56" s="24">
        <f t="shared" ref="H56:H60" si="15">F56*G56</f>
        <v>0</v>
      </c>
      <c r="I56" s="118"/>
      <c r="J56" s="130" t="e">
        <f>+H56/$I$240</f>
        <v>#DIV/0!</v>
      </c>
      <c r="K56" s="30"/>
      <c r="L56" s="9" t="s">
        <v>37</v>
      </c>
      <c r="M56" s="134"/>
      <c r="N56" s="118">
        <v>289097.23675923003</v>
      </c>
      <c r="Q56" s="9" t="s">
        <v>553</v>
      </c>
      <c r="R56" s="123"/>
    </row>
    <row r="57" spans="2:18" s="9" customFormat="1" ht="25" x14ac:dyDescent="0.25">
      <c r="B57" s="10"/>
      <c r="C57" s="301" t="s">
        <v>105</v>
      </c>
      <c r="D57" s="114" t="s">
        <v>106</v>
      </c>
      <c r="E57" s="29" t="s">
        <v>20</v>
      </c>
      <c r="F57" s="173">
        <v>30</v>
      </c>
      <c r="G57" s="129"/>
      <c r="H57" s="24">
        <f t="shared" ref="H57" si="16">F57*G57</f>
        <v>0</v>
      </c>
      <c r="I57" s="118"/>
      <c r="J57" s="130" t="e">
        <f>+H57/$I$240</f>
        <v>#DIV/0!</v>
      </c>
      <c r="K57" s="30"/>
      <c r="M57" s="134"/>
      <c r="N57" s="118"/>
      <c r="Q57" s="9" t="s">
        <v>37</v>
      </c>
      <c r="R57" s="123"/>
    </row>
    <row r="58" spans="2:18" s="9" customFormat="1" ht="25" x14ac:dyDescent="0.25">
      <c r="B58" s="10"/>
      <c r="C58" s="301" t="s">
        <v>107</v>
      </c>
      <c r="D58" s="114" t="s">
        <v>108</v>
      </c>
      <c r="E58" s="29" t="s">
        <v>20</v>
      </c>
      <c r="F58" s="173">
        <v>55</v>
      </c>
      <c r="G58" s="129"/>
      <c r="H58" s="24">
        <f t="shared" ref="H58" si="17">F58*G58</f>
        <v>0</v>
      </c>
      <c r="I58" s="118"/>
      <c r="J58" s="130" t="e">
        <f>+H58/$I$240</f>
        <v>#DIV/0!</v>
      </c>
      <c r="K58" s="30"/>
      <c r="M58" s="134"/>
      <c r="N58" s="118"/>
      <c r="Q58" s="9" t="s">
        <v>37</v>
      </c>
      <c r="R58" s="123"/>
    </row>
    <row r="59" spans="2:18" s="9" customFormat="1" x14ac:dyDescent="0.25">
      <c r="B59" s="10"/>
      <c r="C59" s="301" t="s">
        <v>109</v>
      </c>
      <c r="D59" s="114" t="s">
        <v>110</v>
      </c>
      <c r="E59" s="29" t="s">
        <v>20</v>
      </c>
      <c r="F59" s="119">
        <v>197</v>
      </c>
      <c r="G59" s="129"/>
      <c r="H59" s="24">
        <f t="shared" si="15"/>
        <v>0</v>
      </c>
      <c r="I59" s="118"/>
      <c r="J59" s="130" t="e">
        <f>+H59/$I$240</f>
        <v>#DIV/0!</v>
      </c>
      <c r="K59" s="30"/>
      <c r="L59" s="9" t="s">
        <v>37</v>
      </c>
      <c r="N59" s="118">
        <f t="shared" ref="N59" si="18">143214.199387+23000</f>
        <v>166214.199387</v>
      </c>
      <c r="Q59" s="9" t="s">
        <v>26</v>
      </c>
      <c r="R59" s="123"/>
    </row>
    <row r="60" spans="2:18" s="9" customFormat="1" ht="13" thickBot="1" x14ac:dyDescent="0.3">
      <c r="B60" s="10"/>
      <c r="C60" s="301" t="s">
        <v>111</v>
      </c>
      <c r="D60" s="114" t="s">
        <v>112</v>
      </c>
      <c r="E60" s="29" t="s">
        <v>20</v>
      </c>
      <c r="F60" s="173">
        <v>1.7</v>
      </c>
      <c r="G60" s="129"/>
      <c r="H60" s="24">
        <f t="shared" si="15"/>
        <v>0</v>
      </c>
      <c r="I60" s="118"/>
      <c r="J60" s="130" t="e">
        <f>+H60/$I$240</f>
        <v>#DIV/0!</v>
      </c>
      <c r="K60" s="30"/>
      <c r="L60" s="9" t="s">
        <v>37</v>
      </c>
      <c r="M60" s="134"/>
      <c r="N60" s="118">
        <v>289098.23675923003</v>
      </c>
      <c r="Q60" s="9" t="s">
        <v>26</v>
      </c>
      <c r="R60" s="123"/>
    </row>
    <row r="61" spans="2:18" s="9" customFormat="1" ht="13" x14ac:dyDescent="0.25">
      <c r="B61" s="10"/>
      <c r="C61" s="161" t="s">
        <v>113</v>
      </c>
      <c r="D61" s="153" t="s">
        <v>114</v>
      </c>
      <c r="E61" s="154"/>
      <c r="F61" s="155"/>
      <c r="G61" s="156"/>
      <c r="H61" s="157"/>
      <c r="I61" s="156"/>
      <c r="J61" s="158"/>
      <c r="K61" s="30"/>
      <c r="M61" s="123"/>
      <c r="N61" s="149"/>
      <c r="R61" s="123"/>
    </row>
    <row r="62" spans="2:18" s="9" customFormat="1" x14ac:dyDescent="0.25">
      <c r="B62" s="10"/>
      <c r="C62" s="301" t="s">
        <v>115</v>
      </c>
      <c r="D62" s="114" t="s">
        <v>116</v>
      </c>
      <c r="E62" s="29" t="s">
        <v>20</v>
      </c>
      <c r="F62" s="173">
        <v>153</v>
      </c>
      <c r="G62" s="129"/>
      <c r="H62" s="24">
        <f t="shared" ref="H62:H66" si="19">F62*G62</f>
        <v>0</v>
      </c>
      <c r="I62" s="118"/>
      <c r="J62" s="130" t="e">
        <f>+H62/$I$240</f>
        <v>#DIV/0!</v>
      </c>
      <c r="K62" s="30"/>
      <c r="L62" s="9" t="s">
        <v>37</v>
      </c>
      <c r="M62" s="134"/>
      <c r="N62" s="118">
        <v>289099.23675923003</v>
      </c>
      <c r="Q62" s="9" t="s">
        <v>37</v>
      </c>
      <c r="R62" s="123"/>
    </row>
    <row r="63" spans="2:18" s="9" customFormat="1" x14ac:dyDescent="0.25">
      <c r="B63" s="10"/>
      <c r="C63" s="301" t="s">
        <v>117</v>
      </c>
      <c r="D63" s="114" t="s">
        <v>118</v>
      </c>
      <c r="E63" s="29" t="s">
        <v>20</v>
      </c>
      <c r="F63" s="173">
        <v>153</v>
      </c>
      <c r="G63" s="129"/>
      <c r="H63" s="24">
        <f t="shared" si="19"/>
        <v>0</v>
      </c>
      <c r="I63" s="118"/>
      <c r="J63" s="130" t="e">
        <f>+H63/$I$240</f>
        <v>#DIV/0!</v>
      </c>
      <c r="K63" s="30"/>
      <c r="L63" s="9" t="s">
        <v>37</v>
      </c>
      <c r="M63" s="134"/>
      <c r="N63" s="118">
        <v>289099.23675923003</v>
      </c>
      <c r="Q63" s="9" t="s">
        <v>37</v>
      </c>
      <c r="R63" s="123"/>
    </row>
    <row r="64" spans="2:18" s="9" customFormat="1" x14ac:dyDescent="0.25">
      <c r="B64" s="10"/>
      <c r="C64" s="301" t="s">
        <v>119</v>
      </c>
      <c r="D64" s="114" t="s">
        <v>120</v>
      </c>
      <c r="E64" s="29" t="s">
        <v>20</v>
      </c>
      <c r="F64" s="173">
        <v>97.3</v>
      </c>
      <c r="G64" s="129"/>
      <c r="H64" s="24">
        <f t="shared" si="19"/>
        <v>0</v>
      </c>
      <c r="I64" s="118"/>
      <c r="J64" s="130" t="e">
        <f>+H64/$I$240</f>
        <v>#DIV/0!</v>
      </c>
      <c r="K64" s="30"/>
      <c r="L64" s="9" t="s">
        <v>37</v>
      </c>
      <c r="M64" s="134"/>
      <c r="N64" s="118">
        <v>289099.23675923003</v>
      </c>
      <c r="Q64" s="9" t="s">
        <v>37</v>
      </c>
      <c r="R64" s="123"/>
    </row>
    <row r="65" spans="2:18" s="9" customFormat="1" ht="25" x14ac:dyDescent="0.25">
      <c r="B65" s="10"/>
      <c r="C65" s="301" t="s">
        <v>121</v>
      </c>
      <c r="D65" s="114" t="s">
        <v>122</v>
      </c>
      <c r="E65" s="29" t="s">
        <v>20</v>
      </c>
      <c r="F65" s="173">
        <v>255</v>
      </c>
      <c r="G65" s="129"/>
      <c r="H65" s="24">
        <f t="shared" si="19"/>
        <v>0</v>
      </c>
      <c r="I65" s="118"/>
      <c r="J65" s="130" t="e">
        <f>+H65/$I$240</f>
        <v>#DIV/0!</v>
      </c>
      <c r="K65" s="30"/>
      <c r="L65" s="9" t="s">
        <v>37</v>
      </c>
      <c r="M65" s="134"/>
      <c r="N65" s="118">
        <v>289099.23675923003</v>
      </c>
      <c r="Q65" s="9" t="s">
        <v>37</v>
      </c>
      <c r="R65" s="123"/>
    </row>
    <row r="66" spans="2:18" s="9" customFormat="1" ht="25.5" thickBot="1" x14ac:dyDescent="0.3">
      <c r="B66" s="10"/>
      <c r="C66" s="301" t="s">
        <v>123</v>
      </c>
      <c r="D66" s="114" t="s">
        <v>124</v>
      </c>
      <c r="E66" s="29" t="s">
        <v>20</v>
      </c>
      <c r="F66" s="173">
        <v>250</v>
      </c>
      <c r="G66" s="129"/>
      <c r="H66" s="24">
        <f t="shared" si="19"/>
        <v>0</v>
      </c>
      <c r="I66" s="118"/>
      <c r="J66" s="130" t="e">
        <f>+H66/$I$240</f>
        <v>#DIV/0!</v>
      </c>
      <c r="K66" s="30"/>
      <c r="L66" s="9" t="s">
        <v>37</v>
      </c>
      <c r="M66" s="134"/>
      <c r="N66" s="118">
        <v>289099.23675923003</v>
      </c>
      <c r="Q66" s="9" t="s">
        <v>37</v>
      </c>
      <c r="R66" s="123"/>
    </row>
    <row r="67" spans="2:18" s="9" customFormat="1" ht="13" x14ac:dyDescent="0.25">
      <c r="B67" s="10"/>
      <c r="C67" s="161" t="s">
        <v>125</v>
      </c>
      <c r="D67" s="153" t="s">
        <v>126</v>
      </c>
      <c r="E67" s="154"/>
      <c r="F67" s="155"/>
      <c r="G67" s="156"/>
      <c r="H67" s="157"/>
      <c r="I67" s="156"/>
      <c r="J67" s="158"/>
      <c r="K67" s="30"/>
      <c r="M67" s="123"/>
      <c r="N67" s="149"/>
      <c r="R67" s="123"/>
    </row>
    <row r="68" spans="2:18" s="9" customFormat="1" ht="25" x14ac:dyDescent="0.25">
      <c r="B68" s="10"/>
      <c r="C68" s="301" t="s">
        <v>127</v>
      </c>
      <c r="D68" s="114" t="s">
        <v>128</v>
      </c>
      <c r="E68" s="29" t="s">
        <v>20</v>
      </c>
      <c r="F68" s="173">
        <v>48</v>
      </c>
      <c r="G68" s="129"/>
      <c r="H68" s="24">
        <f t="shared" ref="H68:H71" si="20">F68*G68</f>
        <v>0</v>
      </c>
      <c r="I68" s="118"/>
      <c r="J68" s="130" t="e">
        <f>+H68/$I$240</f>
        <v>#DIV/0!</v>
      </c>
      <c r="K68" s="30"/>
      <c r="L68" s="9" t="s">
        <v>37</v>
      </c>
      <c r="M68" s="134"/>
      <c r="N68" s="118">
        <v>289099.23675923003</v>
      </c>
      <c r="R68" s="123"/>
    </row>
    <row r="69" spans="2:18" s="9" customFormat="1" ht="37.5" x14ac:dyDescent="0.25">
      <c r="B69" s="10"/>
      <c r="C69" s="301" t="s">
        <v>129</v>
      </c>
      <c r="D69" s="114" t="s">
        <v>130</v>
      </c>
      <c r="E69" s="29" t="s">
        <v>20</v>
      </c>
      <c r="F69" s="173">
        <v>4.8</v>
      </c>
      <c r="G69" s="129"/>
      <c r="H69" s="24">
        <f t="shared" si="20"/>
        <v>0</v>
      </c>
      <c r="I69" s="118"/>
      <c r="J69" s="130" t="e">
        <f>+H69/$I$240</f>
        <v>#DIV/0!</v>
      </c>
      <c r="K69" s="30"/>
      <c r="L69" s="9" t="s">
        <v>37</v>
      </c>
      <c r="M69" s="134"/>
      <c r="N69" s="118">
        <v>289099.23675923003</v>
      </c>
      <c r="Q69" s="9" t="s">
        <v>16</v>
      </c>
      <c r="R69" s="123"/>
    </row>
    <row r="70" spans="2:18" s="9" customFormat="1" ht="25" x14ac:dyDescent="0.25">
      <c r="B70" s="10"/>
      <c r="C70" s="301" t="s">
        <v>131</v>
      </c>
      <c r="D70" s="114" t="s">
        <v>132</v>
      </c>
      <c r="E70" s="29" t="s">
        <v>20</v>
      </c>
      <c r="F70" s="173">
        <v>16</v>
      </c>
      <c r="G70" s="129"/>
      <c r="H70" s="24">
        <f t="shared" si="20"/>
        <v>0</v>
      </c>
      <c r="I70" s="118"/>
      <c r="J70" s="130" t="e">
        <f>+H70/$I$240</f>
        <v>#DIV/0!</v>
      </c>
      <c r="K70" s="30"/>
      <c r="L70" s="9" t="s">
        <v>37</v>
      </c>
      <c r="M70" s="134"/>
      <c r="N70" s="118">
        <v>289099.23675923003</v>
      </c>
      <c r="Q70" s="9" t="s">
        <v>16</v>
      </c>
      <c r="R70" s="123"/>
    </row>
    <row r="71" spans="2:18" s="9" customFormat="1" ht="25.5" thickBot="1" x14ac:dyDescent="0.3">
      <c r="B71" s="10"/>
      <c r="C71" s="301" t="s">
        <v>133</v>
      </c>
      <c r="D71" s="114" t="s">
        <v>134</v>
      </c>
      <c r="E71" s="29" t="s">
        <v>20</v>
      </c>
      <c r="F71" s="173">
        <v>100</v>
      </c>
      <c r="G71" s="129"/>
      <c r="H71" s="24">
        <f t="shared" si="20"/>
        <v>0</v>
      </c>
      <c r="I71" s="118"/>
      <c r="J71" s="130" t="e">
        <f>+H71/$I$240</f>
        <v>#DIV/0!</v>
      </c>
      <c r="K71" s="30"/>
      <c r="L71" s="9" t="s">
        <v>37</v>
      </c>
      <c r="M71" s="134"/>
      <c r="N71" s="118">
        <v>289099.23675923003</v>
      </c>
      <c r="R71" s="123"/>
    </row>
    <row r="72" spans="2:18" s="9" customFormat="1" ht="13" x14ac:dyDescent="0.25">
      <c r="B72" s="10"/>
      <c r="C72" s="161" t="s">
        <v>135</v>
      </c>
      <c r="D72" s="153" t="s">
        <v>136</v>
      </c>
      <c r="E72" s="154"/>
      <c r="F72" s="155"/>
      <c r="G72" s="156"/>
      <c r="H72" s="157"/>
      <c r="I72" s="156"/>
      <c r="J72" s="158"/>
      <c r="K72" s="30"/>
      <c r="M72" s="123"/>
      <c r="N72" s="149"/>
      <c r="R72" s="123"/>
    </row>
    <row r="73" spans="2:18" s="9" customFormat="1" ht="50" x14ac:dyDescent="0.25">
      <c r="B73" s="10"/>
      <c r="C73" s="301" t="s">
        <v>137</v>
      </c>
      <c r="D73" s="114" t="s">
        <v>138</v>
      </c>
      <c r="E73" s="29" t="s">
        <v>20</v>
      </c>
      <c r="F73" s="173">
        <v>44</v>
      </c>
      <c r="G73" s="129"/>
      <c r="H73" s="24">
        <f t="shared" ref="H73:H76" si="21">F73*G73</f>
        <v>0</v>
      </c>
      <c r="I73" s="118"/>
      <c r="J73" s="130" t="e">
        <f>+H73/$I$240</f>
        <v>#DIV/0!</v>
      </c>
      <c r="K73" s="30"/>
      <c r="L73" s="9" t="s">
        <v>37</v>
      </c>
      <c r="M73" s="134"/>
      <c r="N73" s="118">
        <v>289099.23675923003</v>
      </c>
      <c r="R73" s="123"/>
    </row>
    <row r="74" spans="2:18" s="9" customFormat="1" ht="25" x14ac:dyDescent="0.25">
      <c r="B74" s="10"/>
      <c r="C74" s="301" t="s">
        <v>139</v>
      </c>
      <c r="D74" s="114" t="s">
        <v>140</v>
      </c>
      <c r="E74" s="29" t="s">
        <v>20</v>
      </c>
      <c r="F74" s="173">
        <v>123</v>
      </c>
      <c r="G74" s="129"/>
      <c r="H74" s="24">
        <f t="shared" si="21"/>
        <v>0</v>
      </c>
      <c r="I74" s="118"/>
      <c r="J74" s="130" t="e">
        <f>+H74/$I$240</f>
        <v>#DIV/0!</v>
      </c>
      <c r="K74" s="30"/>
      <c r="L74" s="9" t="s">
        <v>37</v>
      </c>
      <c r="M74" s="134"/>
      <c r="N74" s="118">
        <v>289099.23675923003</v>
      </c>
      <c r="Q74" s="9" t="s">
        <v>26</v>
      </c>
      <c r="R74" s="123"/>
    </row>
    <row r="75" spans="2:18" s="9" customFormat="1" ht="25" x14ac:dyDescent="0.25">
      <c r="B75" s="10"/>
      <c r="C75" s="301" t="s">
        <v>141</v>
      </c>
      <c r="D75" s="114" t="s">
        <v>142</v>
      </c>
      <c r="E75" s="29" t="s">
        <v>23</v>
      </c>
      <c r="F75" s="173">
        <v>114</v>
      </c>
      <c r="G75" s="129"/>
      <c r="H75" s="24">
        <f t="shared" si="21"/>
        <v>0</v>
      </c>
      <c r="I75" s="118"/>
      <c r="J75" s="130" t="e">
        <f>+H75/$I$240</f>
        <v>#DIV/0!</v>
      </c>
      <c r="K75" s="30"/>
      <c r="L75" s="9" t="s">
        <v>37</v>
      </c>
      <c r="M75" s="134"/>
      <c r="N75" s="118">
        <v>289099.23675923003</v>
      </c>
      <c r="R75" s="123"/>
    </row>
    <row r="76" spans="2:18" s="9" customFormat="1" ht="25.5" thickBot="1" x14ac:dyDescent="0.3">
      <c r="B76" s="10"/>
      <c r="C76" s="301" t="s">
        <v>143</v>
      </c>
      <c r="D76" s="114" t="s">
        <v>144</v>
      </c>
      <c r="E76" s="29" t="s">
        <v>23</v>
      </c>
      <c r="F76" s="173">
        <v>13</v>
      </c>
      <c r="G76" s="129"/>
      <c r="H76" s="24">
        <f t="shared" si="21"/>
        <v>0</v>
      </c>
      <c r="I76" s="118"/>
      <c r="J76" s="130" t="e">
        <f>+H76/$I$240</f>
        <v>#DIV/0!</v>
      </c>
      <c r="K76" s="30"/>
      <c r="L76" s="9" t="s">
        <v>37</v>
      </c>
      <c r="M76" s="134"/>
      <c r="N76" s="118">
        <v>289099.23675923003</v>
      </c>
      <c r="R76" s="123"/>
    </row>
    <row r="77" spans="2:18" s="9" customFormat="1" ht="13.5" thickBot="1" x14ac:dyDescent="0.3">
      <c r="B77" s="10"/>
      <c r="C77" s="160">
        <f>+C48+1</f>
        <v>5</v>
      </c>
      <c r="D77" s="211" t="s">
        <v>145</v>
      </c>
      <c r="E77" s="212"/>
      <c r="F77" s="212"/>
      <c r="G77" s="212"/>
      <c r="H77" s="213"/>
      <c r="I77" s="22">
        <f>SUM(H79:H85)</f>
        <v>0</v>
      </c>
      <c r="J77" s="23" t="e">
        <f>I77/$I$240</f>
        <v>#DIV/0!</v>
      </c>
      <c r="K77" s="30"/>
      <c r="L77" s="228"/>
      <c r="M77" s="47"/>
      <c r="N77" s="212"/>
      <c r="R77" s="123"/>
    </row>
    <row r="78" spans="2:18" s="9" customFormat="1" ht="13" x14ac:dyDescent="0.25">
      <c r="B78" s="10"/>
      <c r="C78" s="161" t="s">
        <v>146</v>
      </c>
      <c r="D78" s="152" t="s">
        <v>147</v>
      </c>
      <c r="E78" s="147"/>
      <c r="F78" s="148"/>
      <c r="G78" s="149"/>
      <c r="H78" s="150"/>
      <c r="I78" s="149"/>
      <c r="J78" s="151"/>
      <c r="K78" s="30"/>
      <c r="M78" s="123"/>
      <c r="N78" s="149"/>
      <c r="R78" s="123"/>
    </row>
    <row r="79" spans="2:18" s="9" customFormat="1" ht="37.5" x14ac:dyDescent="0.25">
      <c r="B79" s="10"/>
      <c r="C79" s="301" t="s">
        <v>148</v>
      </c>
      <c r="D79" s="174" t="s">
        <v>149</v>
      </c>
      <c r="E79" s="113" t="s">
        <v>20</v>
      </c>
      <c r="F79" s="120">
        <v>47</v>
      </c>
      <c r="G79" s="129"/>
      <c r="H79" s="24">
        <f t="shared" ref="H79:H80" si="22">F79*G79</f>
        <v>0</v>
      </c>
      <c r="I79" s="118"/>
      <c r="J79" s="130" t="e">
        <f>+H79/$I$240</f>
        <v>#DIV/0!</v>
      </c>
      <c r="K79" s="30"/>
      <c r="L79" s="47" t="s">
        <v>150</v>
      </c>
      <c r="M79" s="134"/>
      <c r="N79" s="116">
        <f>62232.35+(62232.35*70%)</f>
        <v>105794.995</v>
      </c>
      <c r="Q79" s="9" t="s">
        <v>37</v>
      </c>
      <c r="R79" s="123"/>
    </row>
    <row r="80" spans="2:18" s="9" customFormat="1" ht="38" thickBot="1" x14ac:dyDescent="0.3">
      <c r="B80" s="10"/>
      <c r="C80" s="301" t="s">
        <v>151</v>
      </c>
      <c r="D80" s="174" t="s">
        <v>152</v>
      </c>
      <c r="E80" s="113" t="s">
        <v>20</v>
      </c>
      <c r="F80" s="175">
        <v>9.6</v>
      </c>
      <c r="G80" s="129"/>
      <c r="H80" s="24">
        <f t="shared" si="22"/>
        <v>0</v>
      </c>
      <c r="I80" s="118"/>
      <c r="J80" s="130" t="e">
        <f>+H80/$I$240</f>
        <v>#DIV/0!</v>
      </c>
      <c r="K80" s="30"/>
      <c r="L80" s="9" t="s">
        <v>153</v>
      </c>
      <c r="M80" s="218"/>
      <c r="N80" s="116">
        <f>57463.84+(57463.84*70%)</f>
        <v>97688.527999999991</v>
      </c>
      <c r="Q80" s="9" t="s">
        <v>37</v>
      </c>
      <c r="R80" s="123"/>
    </row>
    <row r="81" spans="2:20" s="9" customFormat="1" ht="13" x14ac:dyDescent="0.25">
      <c r="B81" s="10"/>
      <c r="C81" s="161" t="s">
        <v>154</v>
      </c>
      <c r="D81" s="153" t="s">
        <v>155</v>
      </c>
      <c r="E81" s="154"/>
      <c r="F81" s="155"/>
      <c r="G81" s="156"/>
      <c r="H81" s="157"/>
      <c r="I81" s="156"/>
      <c r="J81" s="158"/>
      <c r="K81" s="30"/>
      <c r="M81" s="123"/>
      <c r="N81" s="149"/>
      <c r="R81" s="123"/>
    </row>
    <row r="82" spans="2:20" s="9" customFormat="1" ht="25" x14ac:dyDescent="0.25">
      <c r="B82" s="10"/>
      <c r="C82" s="301" t="s">
        <v>156</v>
      </c>
      <c r="D82" s="174" t="s">
        <v>578</v>
      </c>
      <c r="E82" s="113" t="s">
        <v>20</v>
      </c>
      <c r="F82" s="175">
        <v>53.7</v>
      </c>
      <c r="G82" s="129"/>
      <c r="H82" s="24">
        <f t="shared" ref="H82:H85" si="23">F82*G82</f>
        <v>0</v>
      </c>
      <c r="I82" s="118"/>
      <c r="J82" s="130" t="e">
        <f>+H82/$I$240</f>
        <v>#DIV/0!</v>
      </c>
      <c r="K82" s="30"/>
      <c r="L82" s="9" t="s">
        <v>153</v>
      </c>
      <c r="M82" s="218"/>
      <c r="N82" s="116">
        <f t="shared" ref="N82:N85" si="24">57463.84+(57463.84*70%)</f>
        <v>97688.527999999991</v>
      </c>
      <c r="Q82" s="9" t="s">
        <v>37</v>
      </c>
      <c r="R82" s="123"/>
    </row>
    <row r="83" spans="2:20" s="9" customFormat="1" ht="25" x14ac:dyDescent="0.25">
      <c r="B83" s="10"/>
      <c r="C83" s="301" t="s">
        <v>157</v>
      </c>
      <c r="D83" s="174" t="s">
        <v>579</v>
      </c>
      <c r="E83" s="113" t="s">
        <v>20</v>
      </c>
      <c r="F83" s="175">
        <v>29.3</v>
      </c>
      <c r="G83" s="129"/>
      <c r="H83" s="24">
        <f t="shared" ref="H83" si="25">F83*G83</f>
        <v>0</v>
      </c>
      <c r="I83" s="118"/>
      <c r="J83" s="130" t="e">
        <f>+H83/$I$240</f>
        <v>#DIV/0!</v>
      </c>
      <c r="K83" s="30"/>
      <c r="M83" s="218"/>
      <c r="N83" s="116"/>
      <c r="R83" s="123"/>
    </row>
    <row r="84" spans="2:20" s="9" customFormat="1" ht="25" x14ac:dyDescent="0.25">
      <c r="B84" s="10"/>
      <c r="C84" s="301" t="s">
        <v>159</v>
      </c>
      <c r="D84" s="174" t="s">
        <v>158</v>
      </c>
      <c r="E84" s="113" t="s">
        <v>20</v>
      </c>
      <c r="F84" s="175">
        <v>57.25</v>
      </c>
      <c r="G84" s="129"/>
      <c r="H84" s="24">
        <f t="shared" si="23"/>
        <v>0</v>
      </c>
      <c r="I84" s="118"/>
      <c r="J84" s="130" t="e">
        <f>+H84/$I$240</f>
        <v>#DIV/0!</v>
      </c>
      <c r="K84" s="30"/>
      <c r="L84" s="9" t="s">
        <v>153</v>
      </c>
      <c r="M84" s="218"/>
      <c r="N84" s="116">
        <f t="shared" si="24"/>
        <v>97688.527999999991</v>
      </c>
      <c r="Q84" s="9" t="s">
        <v>37</v>
      </c>
      <c r="R84" s="123"/>
    </row>
    <row r="85" spans="2:20" s="9" customFormat="1" ht="25.5" thickBot="1" x14ac:dyDescent="0.3">
      <c r="B85" s="10"/>
      <c r="C85" s="301" t="s">
        <v>577</v>
      </c>
      <c r="D85" s="174" t="s">
        <v>561</v>
      </c>
      <c r="E85" s="113" t="s">
        <v>20</v>
      </c>
      <c r="F85" s="175">
        <v>4</v>
      </c>
      <c r="G85" s="129"/>
      <c r="H85" s="24">
        <f t="shared" si="23"/>
        <v>0</v>
      </c>
      <c r="I85" s="118"/>
      <c r="J85" s="130" t="e">
        <f>+H85/$I$240</f>
        <v>#DIV/0!</v>
      </c>
      <c r="K85" s="30"/>
      <c r="L85" s="9" t="s">
        <v>153</v>
      </c>
      <c r="M85" s="218"/>
      <c r="N85" s="116">
        <f t="shared" si="24"/>
        <v>97688.527999999991</v>
      </c>
      <c r="R85" s="123"/>
    </row>
    <row r="86" spans="2:20" s="9" customFormat="1" ht="13.5" thickBot="1" x14ac:dyDescent="0.3">
      <c r="B86" s="10"/>
      <c r="C86" s="160">
        <v>6</v>
      </c>
      <c r="D86" s="211" t="s">
        <v>160</v>
      </c>
      <c r="E86" s="212"/>
      <c r="F86" s="212"/>
      <c r="G86" s="212"/>
      <c r="H86" s="213"/>
      <c r="I86" s="22">
        <f>SUM(H87:H99)</f>
        <v>0</v>
      </c>
      <c r="J86" s="23" t="e">
        <f>I86/$I$240</f>
        <v>#DIV/0!</v>
      </c>
      <c r="K86" s="30"/>
      <c r="M86" s="123"/>
      <c r="N86" s="212"/>
      <c r="R86" s="123"/>
    </row>
    <row r="87" spans="2:20" s="9" customFormat="1" ht="13" x14ac:dyDescent="0.25">
      <c r="B87" s="10"/>
      <c r="C87" s="161" t="s">
        <v>161</v>
      </c>
      <c r="D87" s="152" t="s">
        <v>162</v>
      </c>
      <c r="E87" s="147"/>
      <c r="F87" s="148"/>
      <c r="G87" s="149"/>
      <c r="H87" s="150"/>
      <c r="I87" s="149"/>
      <c r="J87" s="151"/>
      <c r="K87" s="30"/>
      <c r="M87" s="123"/>
      <c r="N87" s="149"/>
      <c r="R87" s="123"/>
    </row>
    <row r="88" spans="2:20" s="9" customFormat="1" ht="37.5" x14ac:dyDescent="0.25">
      <c r="B88" s="10"/>
      <c r="C88" s="301" t="s">
        <v>163</v>
      </c>
      <c r="D88" s="174" t="s">
        <v>570</v>
      </c>
      <c r="E88" s="113" t="s">
        <v>57</v>
      </c>
      <c r="F88" s="120">
        <v>1</v>
      </c>
      <c r="G88" s="279"/>
      <c r="H88" s="24">
        <f t="shared" ref="H88:H90" si="26">F88*G88</f>
        <v>0</v>
      </c>
      <c r="I88" s="118"/>
      <c r="J88" s="130" t="e">
        <f>+H88/$I$240</f>
        <v>#DIV/0!</v>
      </c>
      <c r="K88" s="30"/>
      <c r="L88" s="47" t="s">
        <v>37</v>
      </c>
      <c r="M88" s="134"/>
      <c r="N88" s="116">
        <v>96951.064163999996</v>
      </c>
      <c r="R88" s="123"/>
      <c r="S88" s="9">
        <v>937000</v>
      </c>
      <c r="T88" s="9" t="s">
        <v>20</v>
      </c>
    </row>
    <row r="89" spans="2:20" s="9" customFormat="1" ht="37.5" x14ac:dyDescent="0.25">
      <c r="B89" s="10"/>
      <c r="C89" s="301" t="s">
        <v>164</v>
      </c>
      <c r="D89" s="174" t="s">
        <v>571</v>
      </c>
      <c r="E89" s="113" t="s">
        <v>57</v>
      </c>
      <c r="F89" s="175">
        <v>1</v>
      </c>
      <c r="G89" s="279"/>
      <c r="H89" s="24">
        <f t="shared" si="26"/>
        <v>0</v>
      </c>
      <c r="I89" s="118"/>
      <c r="J89" s="130" t="e">
        <f>+H89/$I$240</f>
        <v>#DIV/0!</v>
      </c>
      <c r="K89" s="30"/>
      <c r="L89" s="47" t="s">
        <v>165</v>
      </c>
      <c r="M89" s="134"/>
      <c r="N89" s="116">
        <v>35700</v>
      </c>
      <c r="R89" s="123"/>
    </row>
    <row r="90" spans="2:20" s="9" customFormat="1" ht="50" x14ac:dyDescent="0.25">
      <c r="B90" s="10"/>
      <c r="C90" s="301" t="s">
        <v>166</v>
      </c>
      <c r="D90" s="174" t="s">
        <v>572</v>
      </c>
      <c r="E90" s="113" t="s">
        <v>57</v>
      </c>
      <c r="F90" s="175">
        <v>2</v>
      </c>
      <c r="G90" s="279"/>
      <c r="H90" s="24">
        <f t="shared" si="26"/>
        <v>0</v>
      </c>
      <c r="I90" s="118"/>
      <c r="J90" s="130" t="e">
        <f>+H90/$I$240</f>
        <v>#DIV/0!</v>
      </c>
      <c r="K90" s="30"/>
      <c r="L90" s="47" t="s">
        <v>165</v>
      </c>
      <c r="M90" s="134"/>
      <c r="N90" s="116">
        <v>35700</v>
      </c>
      <c r="R90" s="123"/>
    </row>
    <row r="91" spans="2:20" s="9" customFormat="1" ht="37.5" x14ac:dyDescent="0.25">
      <c r="B91" s="10"/>
      <c r="C91" s="301" t="s">
        <v>573</v>
      </c>
      <c r="D91" s="174" t="s">
        <v>574</v>
      </c>
      <c r="E91" s="113" t="s">
        <v>57</v>
      </c>
      <c r="F91" s="175">
        <v>2</v>
      </c>
      <c r="G91" s="279"/>
      <c r="H91" s="24">
        <f t="shared" ref="H91" si="27">F91*G91</f>
        <v>0</v>
      </c>
      <c r="I91" s="118"/>
      <c r="J91" s="130" t="e">
        <f>+H91/$I$240</f>
        <v>#DIV/0!</v>
      </c>
      <c r="K91" s="30"/>
      <c r="L91" s="47"/>
      <c r="M91" s="134"/>
      <c r="N91" s="116"/>
      <c r="R91" s="123"/>
    </row>
    <row r="92" spans="2:20" s="9" customFormat="1" ht="13" x14ac:dyDescent="0.25">
      <c r="B92" s="10"/>
      <c r="C92" s="161" t="s">
        <v>167</v>
      </c>
      <c r="D92" s="153" t="s">
        <v>168</v>
      </c>
      <c r="E92" s="154"/>
      <c r="F92" s="155"/>
      <c r="G92" s="156"/>
      <c r="H92" s="157"/>
      <c r="I92" s="156"/>
      <c r="J92" s="158"/>
      <c r="K92" s="30"/>
      <c r="M92" s="123"/>
      <c r="N92" s="156"/>
      <c r="R92" s="123"/>
    </row>
    <row r="93" spans="2:20" s="9" customFormat="1" ht="37.5" x14ac:dyDescent="0.25">
      <c r="B93" s="10"/>
      <c r="C93" s="301" t="s">
        <v>169</v>
      </c>
      <c r="D93" s="174" t="s">
        <v>601</v>
      </c>
      <c r="E93" s="113" t="s">
        <v>57</v>
      </c>
      <c r="F93" s="175">
        <v>1</v>
      </c>
      <c r="G93" s="279"/>
      <c r="H93" s="24">
        <f>F93*G93</f>
        <v>0</v>
      </c>
      <c r="I93" s="118"/>
      <c r="J93" s="130" t="e">
        <f>+H93/$I$240</f>
        <v>#DIV/0!</v>
      </c>
      <c r="K93" s="30"/>
      <c r="L93" s="47" t="s">
        <v>165</v>
      </c>
      <c r="M93" s="134"/>
      <c r="N93" s="116">
        <v>35700</v>
      </c>
      <c r="R93" s="123"/>
    </row>
    <row r="94" spans="2:20" s="9" customFormat="1" ht="25" x14ac:dyDescent="0.25">
      <c r="B94" s="10"/>
      <c r="C94" s="301" t="s">
        <v>170</v>
      </c>
      <c r="D94" s="174" t="s">
        <v>566</v>
      </c>
      <c r="E94" s="113" t="s">
        <v>57</v>
      </c>
      <c r="F94" s="175">
        <v>3</v>
      </c>
      <c r="G94" s="129"/>
      <c r="H94" s="24">
        <f t="shared" ref="H94:H96" si="28">F94*G94</f>
        <v>0</v>
      </c>
      <c r="I94" s="118"/>
      <c r="J94" s="130" t="e">
        <f>+H94/$I$240</f>
        <v>#DIV/0!</v>
      </c>
      <c r="K94" s="30"/>
      <c r="L94" s="47" t="s">
        <v>165</v>
      </c>
      <c r="M94" s="134"/>
      <c r="N94" s="116">
        <v>35700</v>
      </c>
      <c r="R94" s="123"/>
    </row>
    <row r="95" spans="2:20" s="9" customFormat="1" ht="25" x14ac:dyDescent="0.25">
      <c r="B95" s="10"/>
      <c r="C95" s="301" t="s">
        <v>171</v>
      </c>
      <c r="D95" s="174" t="s">
        <v>567</v>
      </c>
      <c r="E95" s="113" t="s">
        <v>57</v>
      </c>
      <c r="F95" s="175">
        <v>2</v>
      </c>
      <c r="G95" s="129"/>
      <c r="H95" s="24">
        <f t="shared" si="28"/>
        <v>0</v>
      </c>
      <c r="I95" s="118"/>
      <c r="J95" s="130" t="e">
        <f>+H95/$I$240</f>
        <v>#DIV/0!</v>
      </c>
      <c r="K95" s="30"/>
      <c r="L95" s="47" t="s">
        <v>165</v>
      </c>
      <c r="M95" s="134"/>
      <c r="N95" s="116">
        <v>35700</v>
      </c>
      <c r="R95" s="123"/>
    </row>
    <row r="96" spans="2:20" s="9" customFormat="1" ht="25" x14ac:dyDescent="0.25">
      <c r="B96" s="10"/>
      <c r="C96" s="301" t="s">
        <v>172</v>
      </c>
      <c r="D96" s="174" t="s">
        <v>173</v>
      </c>
      <c r="E96" s="113" t="s">
        <v>57</v>
      </c>
      <c r="F96" s="175">
        <v>1</v>
      </c>
      <c r="G96" s="129"/>
      <c r="H96" s="24">
        <f t="shared" si="28"/>
        <v>0</v>
      </c>
      <c r="I96" s="118"/>
      <c r="J96" s="130" t="e">
        <f>+H96/$I$240</f>
        <v>#DIV/0!</v>
      </c>
      <c r="K96" s="30"/>
      <c r="L96" s="47" t="s">
        <v>165</v>
      </c>
      <c r="M96" s="134"/>
      <c r="N96" s="116">
        <v>35700</v>
      </c>
      <c r="R96" s="123"/>
    </row>
    <row r="97" spans="1:19" s="9" customFormat="1" ht="13" x14ac:dyDescent="0.25">
      <c r="B97" s="10"/>
      <c r="C97" s="161" t="s">
        <v>174</v>
      </c>
      <c r="D97" s="153" t="s">
        <v>175</v>
      </c>
      <c r="E97" s="154"/>
      <c r="F97" s="155"/>
      <c r="G97" s="156"/>
      <c r="H97" s="157"/>
      <c r="I97" s="156"/>
      <c r="J97" s="158"/>
      <c r="K97" s="30"/>
      <c r="M97" s="123"/>
      <c r="N97" s="156"/>
      <c r="R97" s="123"/>
    </row>
    <row r="98" spans="1:19" s="9" customFormat="1" ht="37.5" x14ac:dyDescent="0.25">
      <c r="B98" s="10"/>
      <c r="C98" s="301" t="s">
        <v>176</v>
      </c>
      <c r="D98" s="174" t="s">
        <v>575</v>
      </c>
      <c r="E98" s="113" t="s">
        <v>57</v>
      </c>
      <c r="F98" s="175">
        <v>1</v>
      </c>
      <c r="G98" s="279"/>
      <c r="H98" s="24">
        <f t="shared" ref="H98:H99" si="29">F98*G98</f>
        <v>0</v>
      </c>
      <c r="I98" s="118"/>
      <c r="J98" s="130" t="e">
        <f>+H98/$I$240</f>
        <v>#DIV/0!</v>
      </c>
      <c r="K98" s="30"/>
      <c r="L98" s="47" t="s">
        <v>165</v>
      </c>
      <c r="M98" s="134"/>
      <c r="N98" s="116">
        <v>35700</v>
      </c>
      <c r="R98" s="123"/>
      <c r="S98" s="9">
        <v>532000</v>
      </c>
    </row>
    <row r="99" spans="1:19" s="9" customFormat="1" ht="38" thickBot="1" x14ac:dyDescent="0.3">
      <c r="B99" s="10"/>
      <c r="C99" s="301" t="s">
        <v>177</v>
      </c>
      <c r="D99" s="174" t="s">
        <v>576</v>
      </c>
      <c r="E99" s="113" t="s">
        <v>57</v>
      </c>
      <c r="F99" s="175">
        <v>1</v>
      </c>
      <c r="G99" s="294"/>
      <c r="H99" s="24">
        <f t="shared" si="29"/>
        <v>0</v>
      </c>
      <c r="I99" s="118"/>
      <c r="J99" s="130" t="e">
        <f>+H99/$I$240</f>
        <v>#DIV/0!</v>
      </c>
      <c r="K99" s="30"/>
      <c r="L99" s="47" t="s">
        <v>165</v>
      </c>
      <c r="M99" s="134"/>
      <c r="N99" s="116">
        <v>35700</v>
      </c>
      <c r="R99" s="123"/>
    </row>
    <row r="100" spans="1:19" s="9" customFormat="1" ht="13.5" thickBot="1" x14ac:dyDescent="0.3">
      <c r="B100" s="10"/>
      <c r="C100" s="160">
        <v>7</v>
      </c>
      <c r="D100" s="211" t="s">
        <v>178</v>
      </c>
      <c r="E100" s="212"/>
      <c r="F100" s="212"/>
      <c r="G100" s="212"/>
      <c r="H100" s="213"/>
      <c r="I100" s="22">
        <f>SUM(H101:H104)</f>
        <v>0</v>
      </c>
      <c r="J100" s="23" t="e">
        <f>I100/$I$240</f>
        <v>#DIV/0!</v>
      </c>
      <c r="K100" s="30"/>
      <c r="M100" s="123"/>
      <c r="N100" s="212"/>
      <c r="R100" s="123"/>
    </row>
    <row r="101" spans="1:19" s="9" customFormat="1" ht="55.5" customHeight="1" x14ac:dyDescent="0.25">
      <c r="B101" s="10"/>
      <c r="C101" s="301" t="s">
        <v>179</v>
      </c>
      <c r="D101" s="174" t="s">
        <v>180</v>
      </c>
      <c r="E101" s="113" t="s">
        <v>20</v>
      </c>
      <c r="F101" s="120">
        <v>250</v>
      </c>
      <c r="G101" s="129"/>
      <c r="H101" s="24">
        <f t="shared" ref="H101:H102" si="30">F101*G101</f>
        <v>0</v>
      </c>
      <c r="I101" s="118"/>
      <c r="J101" s="130" t="e">
        <f>+H101/$I$240</f>
        <v>#DIV/0!</v>
      </c>
      <c r="K101" s="30"/>
      <c r="L101" s="47" t="s">
        <v>37</v>
      </c>
      <c r="M101" s="134"/>
      <c r="N101" s="116">
        <v>23359.330548999998</v>
      </c>
      <c r="Q101" s="9" t="s">
        <v>37</v>
      </c>
      <c r="R101" s="123"/>
    </row>
    <row r="102" spans="1:19" s="9" customFormat="1" ht="62.5" x14ac:dyDescent="0.25">
      <c r="B102" s="10"/>
      <c r="C102" s="301" t="s">
        <v>181</v>
      </c>
      <c r="D102" s="174" t="s">
        <v>182</v>
      </c>
      <c r="E102" s="113" t="s">
        <v>20</v>
      </c>
      <c r="F102" s="120">
        <v>97</v>
      </c>
      <c r="G102" s="129"/>
      <c r="H102" s="24">
        <f t="shared" si="30"/>
        <v>0</v>
      </c>
      <c r="I102" s="118"/>
      <c r="J102" s="130" t="e">
        <f>+H102/$I$240</f>
        <v>#DIV/0!</v>
      </c>
      <c r="K102" s="30"/>
      <c r="L102" s="47" t="s">
        <v>37</v>
      </c>
      <c r="M102" s="134"/>
      <c r="N102" s="116">
        <v>25139.265368</v>
      </c>
      <c r="Q102" s="9" t="s">
        <v>37</v>
      </c>
      <c r="R102" s="123"/>
    </row>
    <row r="103" spans="1:19" s="9" customFormat="1" ht="50" x14ac:dyDescent="0.25">
      <c r="B103" s="10"/>
      <c r="C103" s="301" t="s">
        <v>183</v>
      </c>
      <c r="D103" s="174" t="s">
        <v>184</v>
      </c>
      <c r="E103" s="113" t="s">
        <v>20</v>
      </c>
      <c r="F103" s="120">
        <v>144.05000000000001</v>
      </c>
      <c r="G103" s="129"/>
      <c r="H103" s="24">
        <f t="shared" ref="H103" si="31">F103*G103</f>
        <v>0</v>
      </c>
      <c r="I103" s="118"/>
      <c r="J103" s="130" t="e">
        <f>+H103/$I$240</f>
        <v>#DIV/0!</v>
      </c>
      <c r="K103" s="30"/>
      <c r="L103" s="47" t="s">
        <v>37</v>
      </c>
      <c r="M103" s="134"/>
      <c r="N103" s="116">
        <v>25139.265368</v>
      </c>
      <c r="Q103" s="9" t="s">
        <v>37</v>
      </c>
      <c r="R103" s="123"/>
    </row>
    <row r="104" spans="1:19" s="9" customFormat="1" ht="38" thickBot="1" x14ac:dyDescent="0.3">
      <c r="B104" s="10"/>
      <c r="C104" s="301" t="s">
        <v>185</v>
      </c>
      <c r="D104" s="174" t="s">
        <v>186</v>
      </c>
      <c r="E104" s="113" t="s">
        <v>20</v>
      </c>
      <c r="F104" s="120">
        <v>2</v>
      </c>
      <c r="G104" s="129"/>
      <c r="H104" s="24">
        <f t="shared" ref="H104" si="32">F104*G104</f>
        <v>0</v>
      </c>
      <c r="I104" s="118"/>
      <c r="J104" s="130" t="e">
        <f>+H104/$I$240</f>
        <v>#DIV/0!</v>
      </c>
      <c r="K104" s="30"/>
      <c r="L104" s="47" t="s">
        <v>37</v>
      </c>
      <c r="M104" s="134"/>
      <c r="N104" s="116">
        <v>25139.265368</v>
      </c>
      <c r="Q104" s="9" t="s">
        <v>37</v>
      </c>
      <c r="R104" s="123"/>
    </row>
    <row r="105" spans="1:19" s="9" customFormat="1" ht="13.5" thickBot="1" x14ac:dyDescent="0.3">
      <c r="B105" s="10"/>
      <c r="C105" s="160">
        <v>8</v>
      </c>
      <c r="D105" s="211" t="s">
        <v>187</v>
      </c>
      <c r="E105" s="212"/>
      <c r="F105" s="212"/>
      <c r="G105" s="212"/>
      <c r="H105" s="213"/>
      <c r="I105" s="22">
        <f>SUM(H107:H129)</f>
        <v>0</v>
      </c>
      <c r="J105" s="23" t="e">
        <f>I105/$I$240</f>
        <v>#DIV/0!</v>
      </c>
      <c r="K105" s="30"/>
      <c r="M105" s="123"/>
      <c r="N105" s="212"/>
      <c r="R105" s="123"/>
    </row>
    <row r="106" spans="1:19" s="9" customFormat="1" ht="13" x14ac:dyDescent="0.25">
      <c r="B106" s="10"/>
      <c r="C106" s="161" t="s">
        <v>188</v>
      </c>
      <c r="D106" s="153" t="s">
        <v>189</v>
      </c>
      <c r="E106" s="154"/>
      <c r="F106" s="155"/>
      <c r="G106" s="156"/>
      <c r="H106" s="157"/>
      <c r="I106" s="156"/>
      <c r="J106" s="158"/>
      <c r="K106" s="30"/>
      <c r="M106" s="123"/>
      <c r="N106" s="156"/>
      <c r="R106" s="123"/>
    </row>
    <row r="107" spans="1:19" s="9" customFormat="1" ht="50" x14ac:dyDescent="0.25">
      <c r="A107" s="9" t="s">
        <v>190</v>
      </c>
      <c r="B107" s="10"/>
      <c r="C107" s="301" t="s">
        <v>191</v>
      </c>
      <c r="D107" s="174" t="s">
        <v>192</v>
      </c>
      <c r="E107" s="291" t="s">
        <v>15</v>
      </c>
      <c r="F107" s="120">
        <v>1</v>
      </c>
      <c r="G107" s="129"/>
      <c r="H107" s="24">
        <f t="shared" ref="H107:H108" si="33">F107*G107</f>
        <v>0</v>
      </c>
      <c r="I107" s="118"/>
      <c r="J107" s="130" t="e">
        <f>+H107/$I$240</f>
        <v>#DIV/0!</v>
      </c>
      <c r="K107" s="30"/>
      <c r="L107" s="47" t="s">
        <v>193</v>
      </c>
      <c r="M107" s="134"/>
      <c r="N107" s="116">
        <v>15000</v>
      </c>
      <c r="R107" s="123"/>
    </row>
    <row r="108" spans="1:19" s="9" customFormat="1" ht="37.5" x14ac:dyDescent="0.25">
      <c r="A108" s="9" t="s">
        <v>190</v>
      </c>
      <c r="B108" s="10"/>
      <c r="C108" s="301" t="s">
        <v>194</v>
      </c>
      <c r="D108" s="174" t="s">
        <v>195</v>
      </c>
      <c r="E108" s="113" t="s">
        <v>57</v>
      </c>
      <c r="F108" s="120">
        <v>1</v>
      </c>
      <c r="G108" s="129"/>
      <c r="H108" s="24">
        <f t="shared" si="33"/>
        <v>0</v>
      </c>
      <c r="I108" s="118"/>
      <c r="J108" s="130" t="e">
        <f>+H108/$I$240</f>
        <v>#DIV/0!</v>
      </c>
      <c r="K108" s="30"/>
      <c r="L108" s="47" t="s">
        <v>193</v>
      </c>
      <c r="M108" s="134"/>
      <c r="N108" s="116">
        <v>15000</v>
      </c>
      <c r="Q108" s="9" t="s">
        <v>193</v>
      </c>
      <c r="R108" s="123"/>
    </row>
    <row r="109" spans="1:19" s="9" customFormat="1" ht="13" x14ac:dyDescent="0.25">
      <c r="B109" s="10"/>
      <c r="C109" s="161" t="s">
        <v>196</v>
      </c>
      <c r="D109" s="153" t="s">
        <v>197</v>
      </c>
      <c r="E109" s="154"/>
      <c r="F109" s="155"/>
      <c r="G109" s="156"/>
      <c r="H109" s="157"/>
      <c r="I109" s="156"/>
      <c r="J109" s="158"/>
      <c r="K109" s="30"/>
      <c r="M109" s="123"/>
      <c r="N109" s="156"/>
      <c r="R109" s="123"/>
    </row>
    <row r="110" spans="1:19" s="9" customFormat="1" ht="37.5" x14ac:dyDescent="0.25">
      <c r="A110" s="9" t="s">
        <v>190</v>
      </c>
      <c r="B110" s="10"/>
      <c r="C110" s="301" t="s">
        <v>198</v>
      </c>
      <c r="D110" s="114" t="s">
        <v>199</v>
      </c>
      <c r="E110" s="280" t="s">
        <v>15</v>
      </c>
      <c r="F110" s="132">
        <v>1</v>
      </c>
      <c r="G110" s="129"/>
      <c r="H110" s="24">
        <f t="shared" ref="H110:H112" si="34">F110*G110</f>
        <v>0</v>
      </c>
      <c r="I110" s="133"/>
      <c r="J110" s="130" t="e">
        <f>+H110/$I$240</f>
        <v>#DIV/0!</v>
      </c>
      <c r="K110" s="30"/>
      <c r="L110" s="9" t="s">
        <v>193</v>
      </c>
      <c r="M110" s="134"/>
      <c r="N110" s="133">
        <v>15000</v>
      </c>
      <c r="R110" s="123"/>
    </row>
    <row r="111" spans="1:19" s="9" customFormat="1" x14ac:dyDescent="0.25">
      <c r="A111" s="9" t="s">
        <v>190</v>
      </c>
      <c r="B111" s="10"/>
      <c r="C111" s="301" t="s">
        <v>200</v>
      </c>
      <c r="D111" s="114" t="s">
        <v>201</v>
      </c>
      <c r="E111" s="29" t="s">
        <v>57</v>
      </c>
      <c r="F111" s="132">
        <v>3</v>
      </c>
      <c r="G111" s="129"/>
      <c r="H111" s="24">
        <f t="shared" si="34"/>
        <v>0</v>
      </c>
      <c r="I111" s="133"/>
      <c r="J111" s="130" t="e">
        <f>+H111/$I$240</f>
        <v>#DIV/0!</v>
      </c>
      <c r="K111" s="30"/>
      <c r="L111" s="9" t="s">
        <v>37</v>
      </c>
      <c r="M111" s="134"/>
      <c r="N111" s="133">
        <v>53302.036059999999</v>
      </c>
      <c r="Q111" s="9" t="s">
        <v>193</v>
      </c>
      <c r="R111" s="123"/>
    </row>
    <row r="112" spans="1:19" s="9" customFormat="1" x14ac:dyDescent="0.25">
      <c r="A112" s="9" t="s">
        <v>190</v>
      </c>
      <c r="B112" s="10"/>
      <c r="C112" s="301" t="s">
        <v>202</v>
      </c>
      <c r="D112" s="114" t="s">
        <v>203</v>
      </c>
      <c r="E112" s="29" t="s">
        <v>57</v>
      </c>
      <c r="F112" s="132">
        <v>2</v>
      </c>
      <c r="G112" s="284"/>
      <c r="H112" s="24">
        <f t="shared" si="34"/>
        <v>0</v>
      </c>
      <c r="I112" s="133"/>
      <c r="J112" s="130" t="e">
        <f>+H112/$I$240</f>
        <v>#DIV/0!</v>
      </c>
      <c r="K112" s="30"/>
      <c r="L112" s="9" t="s">
        <v>193</v>
      </c>
      <c r="M112" s="134"/>
      <c r="N112" s="133">
        <v>15000</v>
      </c>
      <c r="Q112" s="9" t="s">
        <v>193</v>
      </c>
      <c r="R112" s="123"/>
    </row>
    <row r="113" spans="1:18" s="9" customFormat="1" ht="13" x14ac:dyDescent="0.25">
      <c r="B113" s="10"/>
      <c r="C113" s="161" t="s">
        <v>204</v>
      </c>
      <c r="D113" s="153" t="s">
        <v>205</v>
      </c>
      <c r="E113" s="154"/>
      <c r="F113" s="155"/>
      <c r="G113" s="156"/>
      <c r="H113" s="157"/>
      <c r="I113" s="156"/>
      <c r="J113" s="158"/>
      <c r="K113" s="30"/>
      <c r="M113" s="123"/>
      <c r="N113" s="156"/>
      <c r="R113" s="123"/>
    </row>
    <row r="114" spans="1:18" s="9" customFormat="1" x14ac:dyDescent="0.25">
      <c r="A114" s="9" t="s">
        <v>190</v>
      </c>
      <c r="B114" s="10"/>
      <c r="C114" s="301" t="s">
        <v>206</v>
      </c>
      <c r="D114" s="114" t="s">
        <v>207</v>
      </c>
      <c r="E114" s="29" t="s">
        <v>57</v>
      </c>
      <c r="F114" s="132">
        <v>1</v>
      </c>
      <c r="G114" s="129"/>
      <c r="H114" s="24">
        <f t="shared" ref="H114:H117" si="35">F114*G114</f>
        <v>0</v>
      </c>
      <c r="I114" s="133"/>
      <c r="J114" s="130" t="e">
        <f>+H114/$I$240</f>
        <v>#DIV/0!</v>
      </c>
      <c r="K114" s="30"/>
      <c r="L114" s="9" t="s">
        <v>193</v>
      </c>
      <c r="M114" s="134"/>
      <c r="N114" s="133">
        <v>15000</v>
      </c>
      <c r="Q114" s="9" t="s">
        <v>193</v>
      </c>
      <c r="R114" s="123"/>
    </row>
    <row r="115" spans="1:18" s="9" customFormat="1" x14ac:dyDescent="0.25">
      <c r="A115" s="9" t="s">
        <v>190</v>
      </c>
      <c r="B115" s="10"/>
      <c r="C115" s="301" t="s">
        <v>208</v>
      </c>
      <c r="D115" s="114" t="s">
        <v>209</v>
      </c>
      <c r="E115" s="29" t="s">
        <v>57</v>
      </c>
      <c r="F115" s="132">
        <v>1</v>
      </c>
      <c r="G115" s="129"/>
      <c r="H115" s="24">
        <f t="shared" si="35"/>
        <v>0</v>
      </c>
      <c r="I115" s="133"/>
      <c r="J115" s="130" t="e">
        <f>+H115/$I$240</f>
        <v>#DIV/0!</v>
      </c>
      <c r="K115" s="30"/>
      <c r="L115" s="9" t="s">
        <v>193</v>
      </c>
      <c r="M115" s="134"/>
      <c r="N115" s="133">
        <v>15000</v>
      </c>
      <c r="Q115" s="9" t="s">
        <v>193</v>
      </c>
      <c r="R115" s="123"/>
    </row>
    <row r="116" spans="1:18" s="9" customFormat="1" ht="25" x14ac:dyDescent="0.25">
      <c r="A116" s="9" t="s">
        <v>190</v>
      </c>
      <c r="B116" s="10"/>
      <c r="C116" s="301" t="s">
        <v>210</v>
      </c>
      <c r="D116" s="114" t="s">
        <v>211</v>
      </c>
      <c r="E116" s="29" t="s">
        <v>57</v>
      </c>
      <c r="F116" s="132">
        <v>2</v>
      </c>
      <c r="G116" s="129"/>
      <c r="H116" s="24">
        <f t="shared" si="35"/>
        <v>0</v>
      </c>
      <c r="I116" s="133"/>
      <c r="J116" s="130" t="e">
        <f>+H116/$I$240</f>
        <v>#DIV/0!</v>
      </c>
      <c r="K116" s="30"/>
      <c r="L116" s="9" t="s">
        <v>193</v>
      </c>
      <c r="M116" s="134"/>
      <c r="N116" s="133">
        <v>15000</v>
      </c>
      <c r="Q116" s="9" t="s">
        <v>193</v>
      </c>
      <c r="R116" s="123"/>
    </row>
    <row r="117" spans="1:18" s="9" customFormat="1" ht="25" x14ac:dyDescent="0.25">
      <c r="A117" s="9" t="s">
        <v>190</v>
      </c>
      <c r="B117" s="10"/>
      <c r="C117" s="301" t="s">
        <v>212</v>
      </c>
      <c r="D117" s="114" t="s">
        <v>213</v>
      </c>
      <c r="E117" s="29" t="s">
        <v>57</v>
      </c>
      <c r="F117" s="132">
        <v>1</v>
      </c>
      <c r="G117" s="284"/>
      <c r="H117" s="24">
        <f t="shared" si="35"/>
        <v>0</v>
      </c>
      <c r="I117" s="133"/>
      <c r="J117" s="130" t="e">
        <f>+H117/$I$240</f>
        <v>#DIV/0!</v>
      </c>
      <c r="K117" s="30"/>
      <c r="L117" s="9" t="s">
        <v>193</v>
      </c>
      <c r="M117" s="134"/>
      <c r="N117" s="133">
        <v>15000</v>
      </c>
      <c r="Q117" s="9" t="s">
        <v>193</v>
      </c>
      <c r="R117" s="123"/>
    </row>
    <row r="118" spans="1:18" s="9" customFormat="1" ht="13" x14ac:dyDescent="0.25">
      <c r="B118" s="10"/>
      <c r="C118" s="161" t="s">
        <v>214</v>
      </c>
      <c r="D118" s="153" t="s">
        <v>215</v>
      </c>
      <c r="E118" s="154"/>
      <c r="F118" s="155"/>
      <c r="G118" s="156"/>
      <c r="H118" s="157"/>
      <c r="I118" s="156"/>
      <c r="J118" s="158"/>
      <c r="K118" s="30"/>
      <c r="M118" s="123"/>
      <c r="N118" s="156"/>
      <c r="R118" s="123"/>
    </row>
    <row r="119" spans="1:18" s="9" customFormat="1" ht="25" x14ac:dyDescent="0.25">
      <c r="A119" s="9" t="s">
        <v>190</v>
      </c>
      <c r="B119" s="10"/>
      <c r="C119" s="301" t="s">
        <v>216</v>
      </c>
      <c r="D119" s="114" t="s">
        <v>217</v>
      </c>
      <c r="E119" s="29" t="s">
        <v>57</v>
      </c>
      <c r="F119" s="132">
        <v>1</v>
      </c>
      <c r="G119" s="129"/>
      <c r="H119" s="24">
        <f t="shared" ref="H119:H121" si="36">F119*G119</f>
        <v>0</v>
      </c>
      <c r="I119" s="133"/>
      <c r="J119" s="130" t="e">
        <f>+H119/$I$240</f>
        <v>#DIV/0!</v>
      </c>
      <c r="K119" s="30"/>
      <c r="L119" s="9" t="s">
        <v>193</v>
      </c>
      <c r="M119" s="134"/>
      <c r="N119" s="133">
        <v>15000</v>
      </c>
      <c r="Q119" s="9" t="s">
        <v>193</v>
      </c>
      <c r="R119" s="123"/>
    </row>
    <row r="120" spans="1:18" s="9" customFormat="1" ht="25" x14ac:dyDescent="0.25">
      <c r="A120" s="9" t="s">
        <v>190</v>
      </c>
      <c r="B120" s="10"/>
      <c r="C120" s="301" t="s">
        <v>218</v>
      </c>
      <c r="D120" s="114" t="s">
        <v>219</v>
      </c>
      <c r="E120" s="29" t="s">
        <v>57</v>
      </c>
      <c r="F120" s="132">
        <v>2</v>
      </c>
      <c r="G120" s="129"/>
      <c r="H120" s="24">
        <f t="shared" si="36"/>
        <v>0</v>
      </c>
      <c r="I120" s="133"/>
      <c r="J120" s="130" t="e">
        <f>+H120/$I$240</f>
        <v>#DIV/0!</v>
      </c>
      <c r="K120" s="30"/>
      <c r="L120" s="9" t="s">
        <v>193</v>
      </c>
      <c r="M120" s="134"/>
      <c r="N120" s="133">
        <v>15000</v>
      </c>
      <c r="Q120" s="9" t="s">
        <v>193</v>
      </c>
      <c r="R120" s="123"/>
    </row>
    <row r="121" spans="1:18" s="9" customFormat="1" ht="28.5" customHeight="1" x14ac:dyDescent="0.25">
      <c r="A121" s="9" t="s">
        <v>190</v>
      </c>
      <c r="B121" s="10"/>
      <c r="C121" s="301" t="s">
        <v>220</v>
      </c>
      <c r="D121" s="114" t="s">
        <v>221</v>
      </c>
      <c r="E121" s="29" t="s">
        <v>57</v>
      </c>
      <c r="F121" s="132">
        <v>1</v>
      </c>
      <c r="G121" s="129"/>
      <c r="H121" s="24">
        <f t="shared" si="36"/>
        <v>0</v>
      </c>
      <c r="I121" s="133"/>
      <c r="J121" s="130" t="e">
        <f>+H121/$I$240</f>
        <v>#DIV/0!</v>
      </c>
      <c r="K121" s="30"/>
      <c r="L121" s="9" t="s">
        <v>193</v>
      </c>
      <c r="M121" s="134"/>
      <c r="N121" s="133">
        <v>15000</v>
      </c>
      <c r="Q121" s="9" t="s">
        <v>193</v>
      </c>
      <c r="R121" s="123"/>
    </row>
    <row r="122" spans="1:18" s="9" customFormat="1" ht="13" x14ac:dyDescent="0.25">
      <c r="B122" s="10"/>
      <c r="C122" s="161" t="s">
        <v>222</v>
      </c>
      <c r="D122" s="153" t="s">
        <v>223</v>
      </c>
      <c r="E122" s="154"/>
      <c r="F122" s="155"/>
      <c r="G122" s="156"/>
      <c r="H122" s="157"/>
      <c r="I122" s="156"/>
      <c r="J122" s="158"/>
      <c r="K122" s="30"/>
      <c r="M122" s="123"/>
      <c r="N122" s="156"/>
      <c r="R122" s="123"/>
    </row>
    <row r="123" spans="1:18" s="9" customFormat="1" ht="25" x14ac:dyDescent="0.25">
      <c r="A123" s="9" t="s">
        <v>190</v>
      </c>
      <c r="B123" s="10"/>
      <c r="C123" s="301" t="s">
        <v>224</v>
      </c>
      <c r="D123" s="114" t="s">
        <v>225</v>
      </c>
      <c r="E123" s="29" t="s">
        <v>57</v>
      </c>
      <c r="F123" s="132">
        <v>1</v>
      </c>
      <c r="G123" s="129"/>
      <c r="H123" s="24">
        <f t="shared" ref="H123:H129" si="37">F123*G123</f>
        <v>0</v>
      </c>
      <c r="I123" s="133"/>
      <c r="J123" s="130" t="e">
        <f t="shared" ref="J123:J129" si="38">+H123/$I$240</f>
        <v>#DIV/0!</v>
      </c>
      <c r="K123" s="30"/>
      <c r="L123" s="9" t="s">
        <v>193</v>
      </c>
      <c r="M123" s="134"/>
      <c r="N123" s="133">
        <v>15000</v>
      </c>
      <c r="Q123" s="9" t="s">
        <v>193</v>
      </c>
      <c r="R123" s="123"/>
    </row>
    <row r="124" spans="1:18" s="9" customFormat="1" ht="25" x14ac:dyDescent="0.25">
      <c r="A124" s="9" t="s">
        <v>190</v>
      </c>
      <c r="B124" s="10"/>
      <c r="C124" s="301" t="s">
        <v>226</v>
      </c>
      <c r="D124" s="114" t="s">
        <v>227</v>
      </c>
      <c r="E124" s="29" t="s">
        <v>57</v>
      </c>
      <c r="F124" s="132">
        <v>1</v>
      </c>
      <c r="G124" s="129"/>
      <c r="H124" s="24">
        <f t="shared" si="37"/>
        <v>0</v>
      </c>
      <c r="I124" s="133"/>
      <c r="J124" s="130" t="e">
        <f t="shared" si="38"/>
        <v>#DIV/0!</v>
      </c>
      <c r="K124" s="30"/>
      <c r="L124" s="9" t="s">
        <v>193</v>
      </c>
      <c r="M124" s="134"/>
      <c r="N124" s="133">
        <v>15000</v>
      </c>
      <c r="Q124" s="9" t="s">
        <v>193</v>
      </c>
      <c r="R124" s="123"/>
    </row>
    <row r="125" spans="1:18" s="9" customFormat="1" ht="25" x14ac:dyDescent="0.25">
      <c r="A125" s="9" t="s">
        <v>190</v>
      </c>
      <c r="B125" s="10"/>
      <c r="C125" s="301" t="s">
        <v>228</v>
      </c>
      <c r="D125" s="114" t="s">
        <v>229</v>
      </c>
      <c r="E125" s="29" t="s">
        <v>57</v>
      </c>
      <c r="F125" s="132">
        <v>1</v>
      </c>
      <c r="G125" s="129"/>
      <c r="H125" s="24">
        <f t="shared" si="37"/>
        <v>0</v>
      </c>
      <c r="I125" s="133"/>
      <c r="J125" s="130" t="e">
        <f t="shared" si="38"/>
        <v>#DIV/0!</v>
      </c>
      <c r="K125" s="30"/>
      <c r="L125" s="9" t="s">
        <v>193</v>
      </c>
      <c r="M125" s="134"/>
      <c r="N125" s="133">
        <v>15000</v>
      </c>
      <c r="Q125" s="9" t="s">
        <v>193</v>
      </c>
      <c r="R125" s="123"/>
    </row>
    <row r="126" spans="1:18" s="9" customFormat="1" ht="25" x14ac:dyDescent="0.25">
      <c r="A126" s="9" t="s">
        <v>190</v>
      </c>
      <c r="B126" s="10"/>
      <c r="C126" s="301" t="s">
        <v>230</v>
      </c>
      <c r="D126" s="114" t="s">
        <v>231</v>
      </c>
      <c r="E126" s="29" t="s">
        <v>57</v>
      </c>
      <c r="F126" s="132">
        <v>1</v>
      </c>
      <c r="G126" s="129"/>
      <c r="H126" s="24">
        <f t="shared" si="37"/>
        <v>0</v>
      </c>
      <c r="I126" s="133"/>
      <c r="J126" s="130" t="e">
        <f t="shared" si="38"/>
        <v>#DIV/0!</v>
      </c>
      <c r="K126" s="30"/>
      <c r="L126" s="9" t="s">
        <v>193</v>
      </c>
      <c r="M126" s="134"/>
      <c r="N126" s="133">
        <v>15000</v>
      </c>
      <c r="Q126" s="9" t="s">
        <v>193</v>
      </c>
      <c r="R126" s="123"/>
    </row>
    <row r="127" spans="1:18" s="9" customFormat="1" ht="25" x14ac:dyDescent="0.25">
      <c r="A127" s="9" t="s">
        <v>190</v>
      </c>
      <c r="B127" s="10"/>
      <c r="C127" s="301" t="s">
        <v>232</v>
      </c>
      <c r="D127" s="114" t="s">
        <v>233</v>
      </c>
      <c r="E127" s="29" t="s">
        <v>57</v>
      </c>
      <c r="F127" s="132">
        <v>1</v>
      </c>
      <c r="G127" s="129"/>
      <c r="H127" s="24">
        <f t="shared" ref="H127" si="39">F127*G127</f>
        <v>0</v>
      </c>
      <c r="I127" s="133"/>
      <c r="J127" s="130" t="e">
        <f t="shared" si="38"/>
        <v>#DIV/0!</v>
      </c>
      <c r="K127" s="30"/>
      <c r="L127" s="9" t="s">
        <v>193</v>
      </c>
      <c r="M127" s="134"/>
      <c r="N127" s="133">
        <v>15000</v>
      </c>
      <c r="Q127" s="9" t="s">
        <v>193</v>
      </c>
      <c r="R127" s="123"/>
    </row>
    <row r="128" spans="1:18" s="9" customFormat="1" ht="25" x14ac:dyDescent="0.25">
      <c r="A128" s="9" t="s">
        <v>190</v>
      </c>
      <c r="B128" s="10"/>
      <c r="C128" s="301" t="s">
        <v>235</v>
      </c>
      <c r="D128" s="114" t="s">
        <v>234</v>
      </c>
      <c r="E128" s="29" t="s">
        <v>57</v>
      </c>
      <c r="F128" s="132">
        <v>2</v>
      </c>
      <c r="G128" s="129"/>
      <c r="H128" s="24">
        <f t="shared" si="37"/>
        <v>0</v>
      </c>
      <c r="I128" s="133"/>
      <c r="J128" s="130" t="e">
        <f t="shared" si="38"/>
        <v>#DIV/0!</v>
      </c>
      <c r="K128" s="30"/>
      <c r="L128" s="9" t="s">
        <v>193</v>
      </c>
      <c r="M128" s="134"/>
      <c r="N128" s="133">
        <v>15000</v>
      </c>
      <c r="Q128" s="9" t="s">
        <v>193</v>
      </c>
      <c r="R128" s="123"/>
    </row>
    <row r="129" spans="1:18" s="9" customFormat="1" ht="13" thickBot="1" x14ac:dyDescent="0.3">
      <c r="A129" s="9" t="s">
        <v>190</v>
      </c>
      <c r="B129" s="10"/>
      <c r="C129" s="301" t="s">
        <v>588</v>
      </c>
      <c r="D129" s="114" t="s">
        <v>236</v>
      </c>
      <c r="E129" s="29" t="s">
        <v>57</v>
      </c>
      <c r="F129" s="132">
        <v>1</v>
      </c>
      <c r="G129" s="129"/>
      <c r="H129" s="24">
        <f t="shared" si="37"/>
        <v>0</v>
      </c>
      <c r="I129" s="133"/>
      <c r="J129" s="130" t="e">
        <f t="shared" si="38"/>
        <v>#DIV/0!</v>
      </c>
      <c r="K129" s="30"/>
      <c r="L129" s="9" t="s">
        <v>193</v>
      </c>
      <c r="M129" s="134"/>
      <c r="N129" s="133">
        <v>15000</v>
      </c>
      <c r="Q129" s="9" t="s">
        <v>193</v>
      </c>
      <c r="R129" s="123"/>
    </row>
    <row r="130" spans="1:18" s="9" customFormat="1" ht="13.5" thickBot="1" x14ac:dyDescent="0.3">
      <c r="B130" s="10"/>
      <c r="C130" s="160">
        <v>9</v>
      </c>
      <c r="D130" s="211" t="s">
        <v>237</v>
      </c>
      <c r="E130" s="212"/>
      <c r="F130" s="212"/>
      <c r="G130" s="212"/>
      <c r="H130" s="213"/>
      <c r="I130" s="22">
        <f>SUM(H131:H140)</f>
        <v>0</v>
      </c>
      <c r="J130" s="23" t="e">
        <f>I130/$I$240</f>
        <v>#DIV/0!</v>
      </c>
      <c r="K130" s="30"/>
      <c r="M130" s="123"/>
      <c r="N130" s="212"/>
      <c r="R130" s="123"/>
    </row>
    <row r="131" spans="1:18" s="9" customFormat="1" x14ac:dyDescent="0.25">
      <c r="A131" s="9" t="s">
        <v>190</v>
      </c>
      <c r="B131" s="10"/>
      <c r="C131" s="301" t="s">
        <v>238</v>
      </c>
      <c r="D131" s="114" t="s">
        <v>239</v>
      </c>
      <c r="E131" s="29" t="s">
        <v>57</v>
      </c>
      <c r="F131" s="132">
        <v>6</v>
      </c>
      <c r="G131" s="279"/>
      <c r="H131" s="24">
        <f t="shared" ref="H131:H140" si="40">F131*G131</f>
        <v>0</v>
      </c>
      <c r="I131" s="133"/>
      <c r="J131" s="130" t="e">
        <f t="shared" ref="J131:J140" si="41">+H131/$I$240</f>
        <v>#DIV/0!</v>
      </c>
      <c r="K131" s="30"/>
      <c r="L131" s="9" t="s">
        <v>37</v>
      </c>
      <c r="M131" s="134"/>
      <c r="N131" s="133">
        <v>14297.701115</v>
      </c>
      <c r="Q131" s="9" t="s">
        <v>587</v>
      </c>
      <c r="R131" s="9">
        <v>120900</v>
      </c>
    </row>
    <row r="132" spans="1:18" s="9" customFormat="1" ht="25" x14ac:dyDescent="0.25">
      <c r="A132" s="9" t="s">
        <v>190</v>
      </c>
      <c r="B132" s="10"/>
      <c r="C132" s="301" t="s">
        <v>240</v>
      </c>
      <c r="D132" s="114" t="s">
        <v>241</v>
      </c>
      <c r="E132" s="29" t="s">
        <v>23</v>
      </c>
      <c r="F132" s="132">
        <v>6.1</v>
      </c>
      <c r="G132" s="279"/>
      <c r="H132" s="24">
        <f t="shared" si="40"/>
        <v>0</v>
      </c>
      <c r="I132" s="133"/>
      <c r="J132" s="130" t="e">
        <f t="shared" si="41"/>
        <v>#DIV/0!</v>
      </c>
      <c r="K132" s="30"/>
      <c r="L132" s="9" t="s">
        <v>37</v>
      </c>
      <c r="M132" s="134"/>
      <c r="N132" s="133">
        <v>111886.029331</v>
      </c>
      <c r="Q132" s="9" t="s">
        <v>587</v>
      </c>
      <c r="R132" s="123"/>
    </row>
    <row r="133" spans="1:18" s="9" customFormat="1" ht="25" x14ac:dyDescent="0.25">
      <c r="A133" s="9" t="s">
        <v>190</v>
      </c>
      <c r="B133" s="10"/>
      <c r="C133" s="301" t="s">
        <v>242</v>
      </c>
      <c r="D133" s="114" t="s">
        <v>243</v>
      </c>
      <c r="E133" s="29" t="s">
        <v>23</v>
      </c>
      <c r="F133" s="132">
        <v>28</v>
      </c>
      <c r="G133" s="279"/>
      <c r="H133" s="24">
        <f>F133*G133</f>
        <v>0</v>
      </c>
      <c r="I133" s="133"/>
      <c r="J133" s="130" t="e">
        <f t="shared" si="41"/>
        <v>#DIV/0!</v>
      </c>
      <c r="K133" s="30"/>
      <c r="L133" s="9" t="s">
        <v>37</v>
      </c>
      <c r="M133" s="134"/>
      <c r="N133" s="133">
        <f>+N132</f>
        <v>111886.029331</v>
      </c>
      <c r="Q133" s="9" t="s">
        <v>587</v>
      </c>
      <c r="R133" s="123">
        <v>37050</v>
      </c>
    </row>
    <row r="134" spans="1:18" s="9" customFormat="1" ht="25" x14ac:dyDescent="0.25">
      <c r="A134" s="9" t="s">
        <v>190</v>
      </c>
      <c r="B134" s="10"/>
      <c r="C134" s="301" t="s">
        <v>244</v>
      </c>
      <c r="D134" s="114" t="s">
        <v>245</v>
      </c>
      <c r="E134" s="29" t="s">
        <v>23</v>
      </c>
      <c r="F134" s="132">
        <v>1</v>
      </c>
      <c r="G134" s="279"/>
      <c r="H134" s="24">
        <f t="shared" ref="H134" si="42">F134*G134</f>
        <v>0</v>
      </c>
      <c r="I134" s="133"/>
      <c r="J134" s="130" t="e">
        <f t="shared" si="41"/>
        <v>#DIV/0!</v>
      </c>
      <c r="K134" s="30"/>
      <c r="L134" s="9" t="s">
        <v>37</v>
      </c>
      <c r="M134" s="134"/>
      <c r="N134" s="133">
        <v>53302.036059999999</v>
      </c>
      <c r="Q134" s="9" t="s">
        <v>587</v>
      </c>
      <c r="R134" s="123">
        <v>29560</v>
      </c>
    </row>
    <row r="135" spans="1:18" s="9" customFormat="1" ht="25" x14ac:dyDescent="0.25">
      <c r="A135" s="9" t="s">
        <v>190</v>
      </c>
      <c r="B135" s="10"/>
      <c r="C135" s="301" t="s">
        <v>246</v>
      </c>
      <c r="D135" s="114" t="s">
        <v>247</v>
      </c>
      <c r="E135" s="29" t="s">
        <v>23</v>
      </c>
      <c r="F135" s="132">
        <v>12</v>
      </c>
      <c r="G135" s="279"/>
      <c r="H135" s="24">
        <f t="shared" si="40"/>
        <v>0</v>
      </c>
      <c r="I135" s="133"/>
      <c r="J135" s="130" t="e">
        <f t="shared" si="41"/>
        <v>#DIV/0!</v>
      </c>
      <c r="K135" s="30"/>
      <c r="L135" s="9" t="s">
        <v>37</v>
      </c>
      <c r="M135" s="134"/>
      <c r="N135" s="133">
        <v>53302.036059999999</v>
      </c>
      <c r="R135" s="123"/>
    </row>
    <row r="136" spans="1:18" s="9" customFormat="1" ht="25" x14ac:dyDescent="0.25">
      <c r="A136" s="9" t="s">
        <v>190</v>
      </c>
      <c r="B136" s="10"/>
      <c r="C136" s="301" t="s">
        <v>248</v>
      </c>
      <c r="D136" s="114" t="s">
        <v>249</v>
      </c>
      <c r="E136" s="29" t="s">
        <v>23</v>
      </c>
      <c r="F136" s="132">
        <v>30</v>
      </c>
      <c r="G136" s="294"/>
      <c r="H136" s="24">
        <f t="shared" si="40"/>
        <v>0</v>
      </c>
      <c r="I136" s="133"/>
      <c r="J136" s="130" t="e">
        <f t="shared" si="41"/>
        <v>#DIV/0!</v>
      </c>
      <c r="K136" s="30"/>
      <c r="L136" s="9" t="s">
        <v>37</v>
      </c>
      <c r="M136" s="134"/>
      <c r="N136" s="133">
        <v>53302.036059999999</v>
      </c>
      <c r="R136" s="123"/>
    </row>
    <row r="137" spans="1:18" s="9" customFormat="1" x14ac:dyDescent="0.25">
      <c r="A137" s="9" t="s">
        <v>190</v>
      </c>
      <c r="B137" s="10"/>
      <c r="C137" s="301" t="s">
        <v>250</v>
      </c>
      <c r="D137" s="114" t="s">
        <v>201</v>
      </c>
      <c r="E137" s="29" t="s">
        <v>57</v>
      </c>
      <c r="F137" s="132">
        <v>2</v>
      </c>
      <c r="G137" s="129"/>
      <c r="H137" s="24">
        <f t="shared" si="40"/>
        <v>0</v>
      </c>
      <c r="I137" s="133"/>
      <c r="J137" s="130" t="e">
        <f t="shared" si="41"/>
        <v>#DIV/0!</v>
      </c>
      <c r="K137" s="30"/>
      <c r="L137" s="9" t="s">
        <v>37</v>
      </c>
      <c r="M137" s="134"/>
      <c r="N137" s="133">
        <v>53302.036059999999</v>
      </c>
      <c r="R137" s="123"/>
    </row>
    <row r="138" spans="1:18" s="9" customFormat="1" x14ac:dyDescent="0.25">
      <c r="A138" s="9" t="s">
        <v>190</v>
      </c>
      <c r="B138" s="10"/>
      <c r="C138" s="301" t="s">
        <v>251</v>
      </c>
      <c r="D138" s="114" t="s">
        <v>252</v>
      </c>
      <c r="E138" s="29" t="s">
        <v>57</v>
      </c>
      <c r="F138" s="132">
        <v>4</v>
      </c>
      <c r="G138" s="129"/>
      <c r="H138" s="24">
        <f t="shared" si="40"/>
        <v>0</v>
      </c>
      <c r="I138" s="133"/>
      <c r="J138" s="130" t="e">
        <f t="shared" si="41"/>
        <v>#DIV/0!</v>
      </c>
      <c r="K138" s="30"/>
      <c r="L138" s="9" t="s">
        <v>37</v>
      </c>
      <c r="M138" s="134"/>
      <c r="N138" s="133">
        <v>53302.036059999999</v>
      </c>
      <c r="R138" s="123"/>
    </row>
    <row r="139" spans="1:18" s="9" customFormat="1" x14ac:dyDescent="0.25">
      <c r="A139" s="9" t="s">
        <v>190</v>
      </c>
      <c r="B139" s="10"/>
      <c r="C139" s="301" t="s">
        <v>253</v>
      </c>
      <c r="D139" s="114" t="s">
        <v>254</v>
      </c>
      <c r="E139" s="29" t="s">
        <v>57</v>
      </c>
      <c r="F139" s="132">
        <v>3</v>
      </c>
      <c r="G139" s="129"/>
      <c r="H139" s="24">
        <f t="shared" ref="H139" si="43">F139*G139</f>
        <v>0</v>
      </c>
      <c r="I139" s="133"/>
      <c r="J139" s="130" t="e">
        <f t="shared" si="41"/>
        <v>#DIV/0!</v>
      </c>
      <c r="K139" s="30"/>
      <c r="L139" s="9" t="s">
        <v>37</v>
      </c>
      <c r="M139" s="134"/>
      <c r="N139" s="133">
        <v>53302.036059999999</v>
      </c>
      <c r="R139" s="123"/>
    </row>
    <row r="140" spans="1:18" s="9" customFormat="1" ht="13" thickBot="1" x14ac:dyDescent="0.3">
      <c r="A140" s="9" t="s">
        <v>190</v>
      </c>
      <c r="B140" s="10"/>
      <c r="C140" s="301" t="s">
        <v>255</v>
      </c>
      <c r="D140" s="114" t="s">
        <v>203</v>
      </c>
      <c r="E140" s="29" t="s">
        <v>57</v>
      </c>
      <c r="F140" s="132">
        <v>3</v>
      </c>
      <c r="G140" s="129"/>
      <c r="H140" s="24">
        <f t="shared" si="40"/>
        <v>0</v>
      </c>
      <c r="I140" s="133"/>
      <c r="J140" s="130" t="e">
        <f t="shared" si="41"/>
        <v>#DIV/0!</v>
      </c>
      <c r="K140" s="30"/>
      <c r="L140" s="9" t="s">
        <v>37</v>
      </c>
      <c r="M140" s="134"/>
      <c r="N140" s="133">
        <v>53302.036059999999</v>
      </c>
      <c r="R140" s="123"/>
    </row>
    <row r="141" spans="1:18" s="9" customFormat="1" ht="13.5" thickBot="1" x14ac:dyDescent="0.3">
      <c r="B141" s="10"/>
      <c r="C141" s="160">
        <v>10</v>
      </c>
      <c r="D141" s="211" t="s">
        <v>256</v>
      </c>
      <c r="E141" s="212"/>
      <c r="F141" s="212"/>
      <c r="G141" s="212"/>
      <c r="H141" s="213"/>
      <c r="I141" s="22">
        <f>SUM(H142:H175)</f>
        <v>0</v>
      </c>
      <c r="J141" s="23" t="e">
        <f>I141/$I$240</f>
        <v>#DIV/0!</v>
      </c>
      <c r="K141" s="30"/>
      <c r="M141" s="123"/>
      <c r="N141" s="212"/>
      <c r="R141" s="123"/>
    </row>
    <row r="142" spans="1:18" s="9" customFormat="1" ht="13" x14ac:dyDescent="0.25">
      <c r="B142" s="10"/>
      <c r="C142" s="161" t="s">
        <v>257</v>
      </c>
      <c r="D142" s="152" t="s">
        <v>258</v>
      </c>
      <c r="E142" s="147"/>
      <c r="F142" s="148"/>
      <c r="G142" s="149"/>
      <c r="H142" s="150"/>
      <c r="I142" s="149"/>
      <c r="J142" s="151"/>
      <c r="K142" s="30"/>
      <c r="N142" s="149"/>
      <c r="R142" s="123"/>
    </row>
    <row r="143" spans="1:18" s="9" customFormat="1" ht="25" x14ac:dyDescent="0.25">
      <c r="A143" s="9" t="s">
        <v>190</v>
      </c>
      <c r="B143" s="10"/>
      <c r="C143" s="301" t="s">
        <v>259</v>
      </c>
      <c r="D143" s="114" t="s">
        <v>554</v>
      </c>
      <c r="E143" s="29" t="s">
        <v>57</v>
      </c>
      <c r="F143" s="216">
        <v>1</v>
      </c>
      <c r="G143" s="129"/>
      <c r="H143" s="24">
        <f t="shared" ref="H143:H151" si="44">F143*G143</f>
        <v>0</v>
      </c>
      <c r="I143" s="133"/>
      <c r="J143" s="130" t="e">
        <f t="shared" ref="J143:J167" si="45">+H143/$I$240</f>
        <v>#DIV/0!</v>
      </c>
      <c r="K143" s="30"/>
      <c r="M143" s="47"/>
      <c r="N143" s="133">
        <v>33520.321550000001</v>
      </c>
      <c r="R143" s="123"/>
    </row>
    <row r="144" spans="1:18" s="9" customFormat="1" ht="25" x14ac:dyDescent="0.25">
      <c r="A144" s="9" t="s">
        <v>190</v>
      </c>
      <c r="B144" s="10"/>
      <c r="C144" s="301" t="s">
        <v>260</v>
      </c>
      <c r="D144" s="114" t="s">
        <v>555</v>
      </c>
      <c r="E144" s="29" t="s">
        <v>57</v>
      </c>
      <c r="F144" s="216">
        <v>1</v>
      </c>
      <c r="G144" s="129"/>
      <c r="H144" s="24">
        <f t="shared" si="44"/>
        <v>0</v>
      </c>
      <c r="I144" s="133"/>
      <c r="J144" s="130" t="e">
        <f t="shared" si="45"/>
        <v>#DIV/0!</v>
      </c>
      <c r="K144" s="30"/>
      <c r="M144" s="47"/>
      <c r="N144" s="133">
        <v>33520.321550000001</v>
      </c>
      <c r="R144" s="123"/>
    </row>
    <row r="145" spans="1:18" s="9" customFormat="1" x14ac:dyDescent="0.25">
      <c r="A145" s="9" t="s">
        <v>190</v>
      </c>
      <c r="B145" s="10"/>
      <c r="C145" s="301" t="s">
        <v>261</v>
      </c>
      <c r="D145" s="114" t="s">
        <v>262</v>
      </c>
      <c r="E145" s="29" t="s">
        <v>57</v>
      </c>
      <c r="F145" s="216">
        <v>9</v>
      </c>
      <c r="G145" s="129"/>
      <c r="H145" s="24">
        <f t="shared" si="44"/>
        <v>0</v>
      </c>
      <c r="I145" s="133"/>
      <c r="J145" s="130" t="e">
        <f t="shared" si="45"/>
        <v>#DIV/0!</v>
      </c>
      <c r="K145" s="30"/>
      <c r="M145" s="47"/>
      <c r="N145" s="133">
        <v>33520.321550000001</v>
      </c>
      <c r="R145" s="123"/>
    </row>
    <row r="146" spans="1:18" s="9" customFormat="1" x14ac:dyDescent="0.25">
      <c r="A146" s="9" t="s">
        <v>190</v>
      </c>
      <c r="B146" s="10"/>
      <c r="C146" s="301" t="s">
        <v>263</v>
      </c>
      <c r="D146" s="114" t="s">
        <v>264</v>
      </c>
      <c r="E146" s="29" t="s">
        <v>57</v>
      </c>
      <c r="F146" s="216">
        <v>3</v>
      </c>
      <c r="G146" s="129"/>
      <c r="H146" s="24">
        <f t="shared" si="44"/>
        <v>0</v>
      </c>
      <c r="I146" s="133"/>
      <c r="J146" s="130" t="e">
        <f t="shared" si="45"/>
        <v>#DIV/0!</v>
      </c>
      <c r="K146" s="30"/>
      <c r="M146" s="47"/>
      <c r="N146" s="133">
        <v>33520.321550000001</v>
      </c>
      <c r="R146" s="123"/>
    </row>
    <row r="147" spans="1:18" s="9" customFormat="1" ht="25" x14ac:dyDescent="0.25">
      <c r="A147" s="9" t="s">
        <v>190</v>
      </c>
      <c r="B147" s="10"/>
      <c r="C147" s="301" t="s">
        <v>265</v>
      </c>
      <c r="D147" s="114" t="s">
        <v>266</v>
      </c>
      <c r="E147" s="29" t="s">
        <v>57</v>
      </c>
      <c r="F147" s="216">
        <v>3</v>
      </c>
      <c r="G147" s="129"/>
      <c r="H147" s="24">
        <f t="shared" si="44"/>
        <v>0</v>
      </c>
      <c r="I147" s="133"/>
      <c r="J147" s="130" t="e">
        <f t="shared" si="45"/>
        <v>#DIV/0!</v>
      </c>
      <c r="K147" s="30"/>
      <c r="M147" s="47"/>
      <c r="N147" s="133">
        <v>33520.321550000001</v>
      </c>
      <c r="R147" s="123"/>
    </row>
    <row r="148" spans="1:18" s="9" customFormat="1" x14ac:dyDescent="0.25">
      <c r="A148" s="9" t="s">
        <v>190</v>
      </c>
      <c r="B148" s="10"/>
      <c r="C148" s="301" t="s">
        <v>267</v>
      </c>
      <c r="D148" s="114" t="s">
        <v>268</v>
      </c>
      <c r="E148" s="29" t="s">
        <v>57</v>
      </c>
      <c r="F148" s="216">
        <v>10</v>
      </c>
      <c r="G148" s="129"/>
      <c r="H148" s="24">
        <f t="shared" si="44"/>
        <v>0</v>
      </c>
      <c r="I148" s="133"/>
      <c r="J148" s="130" t="e">
        <f t="shared" si="45"/>
        <v>#DIV/0!</v>
      </c>
      <c r="K148" s="30"/>
      <c r="M148" s="47"/>
      <c r="N148" s="133">
        <v>33520.321550000001</v>
      </c>
      <c r="R148" s="123"/>
    </row>
    <row r="149" spans="1:18" s="9" customFormat="1" x14ac:dyDescent="0.25">
      <c r="A149" s="9" t="s">
        <v>190</v>
      </c>
      <c r="B149" s="10"/>
      <c r="C149" s="301" t="s">
        <v>269</v>
      </c>
      <c r="D149" s="114" t="s">
        <v>270</v>
      </c>
      <c r="E149" s="29" t="s">
        <v>57</v>
      </c>
      <c r="F149" s="216">
        <v>9</v>
      </c>
      <c r="G149" s="129"/>
      <c r="H149" s="24">
        <f t="shared" si="44"/>
        <v>0</v>
      </c>
      <c r="I149" s="133"/>
      <c r="J149" s="130" t="e">
        <f t="shared" si="45"/>
        <v>#DIV/0!</v>
      </c>
      <c r="K149" s="30"/>
      <c r="M149" s="47"/>
      <c r="N149" s="133">
        <v>33520.321550000001</v>
      </c>
      <c r="R149" s="123"/>
    </row>
    <row r="150" spans="1:18" s="9" customFormat="1" x14ac:dyDescent="0.25">
      <c r="A150" s="9" t="s">
        <v>190</v>
      </c>
      <c r="B150" s="10"/>
      <c r="C150" s="301" t="s">
        <v>271</v>
      </c>
      <c r="D150" s="114" t="s">
        <v>272</v>
      </c>
      <c r="E150" s="29" t="s">
        <v>57</v>
      </c>
      <c r="F150" s="216">
        <v>14</v>
      </c>
      <c r="G150" s="129"/>
      <c r="H150" s="24">
        <f t="shared" si="44"/>
        <v>0</v>
      </c>
      <c r="I150" s="133"/>
      <c r="J150" s="130" t="e">
        <f t="shared" si="45"/>
        <v>#DIV/0!</v>
      </c>
      <c r="K150" s="30"/>
      <c r="M150" s="47"/>
      <c r="N150" s="133">
        <v>33520.321550000001</v>
      </c>
      <c r="R150" s="123"/>
    </row>
    <row r="151" spans="1:18" s="9" customFormat="1" x14ac:dyDescent="0.25">
      <c r="A151" s="9" t="s">
        <v>190</v>
      </c>
      <c r="B151" s="10"/>
      <c r="C151" s="301" t="s">
        <v>273</v>
      </c>
      <c r="D151" s="114" t="s">
        <v>556</v>
      </c>
      <c r="E151" s="29" t="s">
        <v>57</v>
      </c>
      <c r="F151" s="216">
        <v>8</v>
      </c>
      <c r="G151" s="129"/>
      <c r="H151" s="24">
        <f t="shared" si="44"/>
        <v>0</v>
      </c>
      <c r="I151" s="133"/>
      <c r="J151" s="130" t="e">
        <f t="shared" si="45"/>
        <v>#DIV/0!</v>
      </c>
      <c r="K151" s="30"/>
      <c r="M151" s="47"/>
      <c r="N151" s="133">
        <v>33520.321550000001</v>
      </c>
      <c r="R151" s="123"/>
    </row>
    <row r="152" spans="1:18" s="9" customFormat="1" ht="25" x14ac:dyDescent="0.25">
      <c r="A152" s="9" t="s">
        <v>190</v>
      </c>
      <c r="B152" s="10"/>
      <c r="C152" s="301" t="s">
        <v>274</v>
      </c>
      <c r="D152" s="114" t="s">
        <v>275</v>
      </c>
      <c r="E152" s="29" t="s">
        <v>23</v>
      </c>
      <c r="F152" s="216">
        <v>6</v>
      </c>
      <c r="G152" s="129"/>
      <c r="H152" s="24">
        <f t="shared" ref="H152:H162" si="46">F152*G152</f>
        <v>0</v>
      </c>
      <c r="I152" s="133"/>
      <c r="J152" s="130" t="e">
        <f t="shared" si="45"/>
        <v>#DIV/0!</v>
      </c>
      <c r="K152" s="30"/>
      <c r="M152" s="47"/>
      <c r="N152" s="133">
        <v>33520.321550000001</v>
      </c>
      <c r="R152" s="123"/>
    </row>
    <row r="153" spans="1:18" s="9" customFormat="1" ht="25" x14ac:dyDescent="0.25">
      <c r="A153" s="9" t="s">
        <v>190</v>
      </c>
      <c r="B153" s="10"/>
      <c r="C153" s="301" t="s">
        <v>276</v>
      </c>
      <c r="D153" s="114" t="s">
        <v>277</v>
      </c>
      <c r="E153" s="29" t="s">
        <v>23</v>
      </c>
      <c r="F153" s="216">
        <v>6</v>
      </c>
      <c r="G153" s="129"/>
      <c r="H153" s="24">
        <f t="shared" si="46"/>
        <v>0</v>
      </c>
      <c r="I153" s="133"/>
      <c r="J153" s="130" t="e">
        <f t="shared" si="45"/>
        <v>#DIV/0!</v>
      </c>
      <c r="K153" s="30"/>
      <c r="M153" s="47"/>
      <c r="N153" s="133">
        <v>33520.321550000001</v>
      </c>
      <c r="R153" s="123"/>
    </row>
    <row r="154" spans="1:18" s="9" customFormat="1" x14ac:dyDescent="0.25">
      <c r="A154" s="9" t="s">
        <v>190</v>
      </c>
      <c r="B154" s="10"/>
      <c r="C154" s="301" t="s">
        <v>278</v>
      </c>
      <c r="D154" s="114" t="s">
        <v>279</v>
      </c>
      <c r="E154" s="29" t="s">
        <v>57</v>
      </c>
      <c r="F154" s="216">
        <v>35</v>
      </c>
      <c r="G154" s="129"/>
      <c r="H154" s="24">
        <f t="shared" ref="H154:H155" si="47">F154*G154</f>
        <v>0</v>
      </c>
      <c r="I154" s="133"/>
      <c r="J154" s="130" t="e">
        <f t="shared" si="45"/>
        <v>#DIV/0!</v>
      </c>
      <c r="K154" s="30"/>
      <c r="M154" s="47"/>
      <c r="N154" s="133">
        <v>33520.321550000001</v>
      </c>
      <c r="R154" s="123"/>
    </row>
    <row r="155" spans="1:18" s="9" customFormat="1" x14ac:dyDescent="0.25">
      <c r="A155" s="9" t="s">
        <v>190</v>
      </c>
      <c r="B155" s="10"/>
      <c r="C155" s="301" t="s">
        <v>282</v>
      </c>
      <c r="D155" s="114" t="s">
        <v>280</v>
      </c>
      <c r="E155" s="29" t="s">
        <v>57</v>
      </c>
      <c r="F155" s="216">
        <v>12</v>
      </c>
      <c r="G155" s="129"/>
      <c r="H155" s="24">
        <f t="shared" si="47"/>
        <v>0</v>
      </c>
      <c r="I155" s="133"/>
      <c r="J155" s="130" t="e">
        <f t="shared" si="45"/>
        <v>#DIV/0!</v>
      </c>
      <c r="K155" s="30"/>
      <c r="M155" s="47"/>
      <c r="N155" s="133">
        <v>33520.321550000001</v>
      </c>
      <c r="R155" s="123"/>
    </row>
    <row r="156" spans="1:18" s="9" customFormat="1" x14ac:dyDescent="0.25">
      <c r="A156" s="9" t="s">
        <v>190</v>
      </c>
      <c r="B156" s="10"/>
      <c r="C156" s="301" t="s">
        <v>284</v>
      </c>
      <c r="D156" s="114" t="s">
        <v>281</v>
      </c>
      <c r="E156" s="29" t="s">
        <v>57</v>
      </c>
      <c r="F156" s="216">
        <v>1</v>
      </c>
      <c r="G156" s="129"/>
      <c r="H156" s="24">
        <f t="shared" si="46"/>
        <v>0</v>
      </c>
      <c r="I156" s="133"/>
      <c r="J156" s="130" t="e">
        <f t="shared" si="45"/>
        <v>#DIV/0!</v>
      </c>
      <c r="K156" s="30"/>
      <c r="M156" s="47"/>
      <c r="N156" s="133">
        <v>33520.321550000001</v>
      </c>
      <c r="R156" s="123"/>
    </row>
    <row r="157" spans="1:18" s="9" customFormat="1" x14ac:dyDescent="0.25">
      <c r="A157" s="9" t="s">
        <v>190</v>
      </c>
      <c r="B157" s="10"/>
      <c r="C157" s="301" t="s">
        <v>286</v>
      </c>
      <c r="D157" s="114" t="s">
        <v>283</v>
      </c>
      <c r="E157" s="29" t="s">
        <v>57</v>
      </c>
      <c r="F157" s="216">
        <v>11</v>
      </c>
      <c r="G157" s="129"/>
      <c r="H157" s="24">
        <f t="shared" ref="H157" si="48">F157*G157</f>
        <v>0</v>
      </c>
      <c r="I157" s="133"/>
      <c r="J157" s="130" t="e">
        <f t="shared" si="45"/>
        <v>#DIV/0!</v>
      </c>
      <c r="K157" s="30"/>
      <c r="M157" s="47"/>
      <c r="N157" s="133">
        <v>33520.321550000001</v>
      </c>
      <c r="R157" s="123"/>
    </row>
    <row r="158" spans="1:18" s="9" customFormat="1" x14ac:dyDescent="0.25">
      <c r="A158" s="9" t="s">
        <v>190</v>
      </c>
      <c r="B158" s="10"/>
      <c r="C158" s="301" t="s">
        <v>288</v>
      </c>
      <c r="D158" s="114" t="s">
        <v>285</v>
      </c>
      <c r="E158" s="29" t="s">
        <v>57</v>
      </c>
      <c r="F158" s="216">
        <v>1</v>
      </c>
      <c r="G158" s="129"/>
      <c r="H158" s="24">
        <f t="shared" si="46"/>
        <v>0</v>
      </c>
      <c r="I158" s="133"/>
      <c r="J158" s="130" t="e">
        <f t="shared" si="45"/>
        <v>#DIV/0!</v>
      </c>
      <c r="K158" s="30"/>
      <c r="M158" s="47"/>
      <c r="N158" s="133">
        <v>33520.321550000001</v>
      </c>
      <c r="R158" s="123"/>
    </row>
    <row r="159" spans="1:18" s="9" customFormat="1" x14ac:dyDescent="0.25">
      <c r="A159" s="9" t="s">
        <v>190</v>
      </c>
      <c r="B159" s="10"/>
      <c r="C159" s="301" t="s">
        <v>290</v>
      </c>
      <c r="D159" s="114" t="s">
        <v>287</v>
      </c>
      <c r="E159" s="29" t="s">
        <v>57</v>
      </c>
      <c r="F159" s="216">
        <v>1</v>
      </c>
      <c r="G159" s="129"/>
      <c r="H159" s="24">
        <f t="shared" si="46"/>
        <v>0</v>
      </c>
      <c r="I159" s="133"/>
      <c r="J159" s="130" t="e">
        <f t="shared" si="45"/>
        <v>#DIV/0!</v>
      </c>
      <c r="K159" s="30"/>
      <c r="M159" s="47"/>
      <c r="N159" s="133">
        <v>33520.321550000001</v>
      </c>
      <c r="R159" s="123"/>
    </row>
    <row r="160" spans="1:18" s="9" customFormat="1" x14ac:dyDescent="0.25">
      <c r="A160" s="9" t="s">
        <v>190</v>
      </c>
      <c r="B160" s="10"/>
      <c r="C160" s="301" t="s">
        <v>292</v>
      </c>
      <c r="D160" s="114" t="s">
        <v>289</v>
      </c>
      <c r="E160" s="29" t="s">
        <v>57</v>
      </c>
      <c r="F160" s="216">
        <v>1</v>
      </c>
      <c r="G160" s="129"/>
      <c r="H160" s="24">
        <f t="shared" si="46"/>
        <v>0</v>
      </c>
      <c r="I160" s="133"/>
      <c r="J160" s="130" t="e">
        <f t="shared" si="45"/>
        <v>#DIV/0!</v>
      </c>
      <c r="K160" s="30"/>
      <c r="M160" s="47"/>
      <c r="N160" s="133">
        <v>33520.321550000001</v>
      </c>
      <c r="R160" s="123"/>
    </row>
    <row r="161" spans="1:18" s="9" customFormat="1" x14ac:dyDescent="0.25">
      <c r="A161" s="9" t="s">
        <v>190</v>
      </c>
      <c r="B161" s="10"/>
      <c r="C161" s="301" t="s">
        <v>294</v>
      </c>
      <c r="D161" s="114" t="s">
        <v>291</v>
      </c>
      <c r="E161" s="29" t="s">
        <v>57</v>
      </c>
      <c r="F161" s="216">
        <v>2</v>
      </c>
      <c r="G161" s="129"/>
      <c r="H161" s="24">
        <f t="shared" si="46"/>
        <v>0</v>
      </c>
      <c r="I161" s="133"/>
      <c r="J161" s="130" t="e">
        <f t="shared" si="45"/>
        <v>#DIV/0!</v>
      </c>
      <c r="K161" s="30"/>
      <c r="M161" s="47"/>
      <c r="N161" s="133">
        <v>33520.321550000001</v>
      </c>
      <c r="R161" s="123"/>
    </row>
    <row r="162" spans="1:18" s="9" customFormat="1" x14ac:dyDescent="0.25">
      <c r="A162" s="9" t="s">
        <v>190</v>
      </c>
      <c r="B162" s="10"/>
      <c r="C162" s="301" t="s">
        <v>296</v>
      </c>
      <c r="D162" s="114" t="s">
        <v>293</v>
      </c>
      <c r="E162" s="29" t="s">
        <v>57</v>
      </c>
      <c r="F162" s="216">
        <v>34</v>
      </c>
      <c r="G162" s="129"/>
      <c r="H162" s="24">
        <f t="shared" si="46"/>
        <v>0</v>
      </c>
      <c r="I162" s="133"/>
      <c r="J162" s="130" t="e">
        <f t="shared" si="45"/>
        <v>#DIV/0!</v>
      </c>
      <c r="K162" s="30"/>
      <c r="M162" s="47"/>
      <c r="N162" s="133">
        <v>33520.321550000001</v>
      </c>
      <c r="R162" s="123"/>
    </row>
    <row r="163" spans="1:18" s="9" customFormat="1" x14ac:dyDescent="0.25">
      <c r="A163" s="9" t="s">
        <v>190</v>
      </c>
      <c r="B163" s="10"/>
      <c r="C163" s="301" t="s">
        <v>298</v>
      </c>
      <c r="D163" s="114" t="s">
        <v>295</v>
      </c>
      <c r="E163" s="29" t="s">
        <v>57</v>
      </c>
      <c r="F163" s="216">
        <v>18</v>
      </c>
      <c r="G163" s="129"/>
      <c r="H163" s="24">
        <f t="shared" ref="H163:H167" si="49">F163*G163</f>
        <v>0</v>
      </c>
      <c r="I163" s="133"/>
      <c r="J163" s="130" t="e">
        <f t="shared" si="45"/>
        <v>#DIV/0!</v>
      </c>
      <c r="K163" s="30"/>
      <c r="M163" s="47"/>
      <c r="N163" s="133">
        <v>33520.321550000001</v>
      </c>
      <c r="R163" s="123"/>
    </row>
    <row r="164" spans="1:18" s="9" customFormat="1" x14ac:dyDescent="0.25">
      <c r="A164" s="9" t="s">
        <v>190</v>
      </c>
      <c r="B164" s="10"/>
      <c r="C164" s="301" t="s">
        <v>300</v>
      </c>
      <c r="D164" s="114" t="s">
        <v>297</v>
      </c>
      <c r="E164" s="29" t="s">
        <v>57</v>
      </c>
      <c r="F164" s="216">
        <v>8</v>
      </c>
      <c r="G164" s="129"/>
      <c r="H164" s="24">
        <f t="shared" si="49"/>
        <v>0</v>
      </c>
      <c r="I164" s="133"/>
      <c r="J164" s="130" t="e">
        <f t="shared" si="45"/>
        <v>#DIV/0!</v>
      </c>
      <c r="K164" s="30"/>
      <c r="M164" s="47"/>
      <c r="N164" s="133">
        <v>33520.321550000001</v>
      </c>
      <c r="R164" s="123"/>
    </row>
    <row r="165" spans="1:18" s="9" customFormat="1" x14ac:dyDescent="0.25">
      <c r="A165" s="9" t="s">
        <v>190</v>
      </c>
      <c r="B165" s="10"/>
      <c r="C165" s="301" t="s">
        <v>302</v>
      </c>
      <c r="D165" s="114" t="s">
        <v>299</v>
      </c>
      <c r="E165" s="29" t="s">
        <v>57</v>
      </c>
      <c r="F165" s="216">
        <v>2</v>
      </c>
      <c r="G165" s="129"/>
      <c r="H165" s="24">
        <f t="shared" si="49"/>
        <v>0</v>
      </c>
      <c r="I165" s="133"/>
      <c r="J165" s="130" t="e">
        <f t="shared" si="45"/>
        <v>#DIV/0!</v>
      </c>
      <c r="K165" s="30"/>
      <c r="M165" s="47"/>
      <c r="N165" s="133">
        <v>33520.321550000001</v>
      </c>
      <c r="R165" s="123"/>
    </row>
    <row r="166" spans="1:18" s="9" customFormat="1" x14ac:dyDescent="0.25">
      <c r="A166" s="9" t="s">
        <v>190</v>
      </c>
      <c r="B166" s="10"/>
      <c r="C166" s="301" t="s">
        <v>589</v>
      </c>
      <c r="D166" s="114" t="s">
        <v>301</v>
      </c>
      <c r="E166" s="29" t="s">
        <v>57</v>
      </c>
      <c r="F166" s="216">
        <v>1</v>
      </c>
      <c r="G166" s="129"/>
      <c r="H166" s="24">
        <f t="shared" si="49"/>
        <v>0</v>
      </c>
      <c r="I166" s="133"/>
      <c r="J166" s="130" t="e">
        <f t="shared" si="45"/>
        <v>#DIV/0!</v>
      </c>
      <c r="K166" s="30"/>
      <c r="M166" s="47"/>
      <c r="N166" s="133">
        <v>33520.321550000001</v>
      </c>
      <c r="R166" s="123"/>
    </row>
    <row r="167" spans="1:18" s="9" customFormat="1" ht="25" x14ac:dyDescent="0.25">
      <c r="A167" s="9" t="s">
        <v>190</v>
      </c>
      <c r="B167" s="10"/>
      <c r="C167" s="301" t="s">
        <v>590</v>
      </c>
      <c r="D167" s="114" t="s">
        <v>303</v>
      </c>
      <c r="E167" s="29" t="s">
        <v>57</v>
      </c>
      <c r="F167" s="216">
        <v>3</v>
      </c>
      <c r="G167" s="129"/>
      <c r="H167" s="24">
        <f t="shared" si="49"/>
        <v>0</v>
      </c>
      <c r="I167" s="133"/>
      <c r="J167" s="130" t="e">
        <f t="shared" si="45"/>
        <v>#DIV/0!</v>
      </c>
      <c r="K167" s="30"/>
      <c r="M167" s="47"/>
      <c r="N167" s="133">
        <v>33520.321550000001</v>
      </c>
      <c r="R167" s="123"/>
    </row>
    <row r="168" spans="1:18" s="9" customFormat="1" ht="13" x14ac:dyDescent="0.25">
      <c r="B168" s="10"/>
      <c r="C168" s="161" t="s">
        <v>304</v>
      </c>
      <c r="D168" s="153" t="s">
        <v>305</v>
      </c>
      <c r="E168" s="154"/>
      <c r="F168" s="155"/>
      <c r="G168" s="156"/>
      <c r="H168" s="157"/>
      <c r="I168" s="156"/>
      <c r="J168" s="158"/>
      <c r="K168" s="30"/>
      <c r="M168" s="123"/>
      <c r="N168" s="156"/>
      <c r="R168" s="123"/>
    </row>
    <row r="169" spans="1:18" s="9" customFormat="1" x14ac:dyDescent="0.25">
      <c r="B169" s="10"/>
      <c r="C169" s="301" t="s">
        <v>306</v>
      </c>
      <c r="D169" s="114" t="s">
        <v>307</v>
      </c>
      <c r="E169" s="29" t="s">
        <v>57</v>
      </c>
      <c r="F169" s="295">
        <v>50</v>
      </c>
      <c r="G169" s="129"/>
      <c r="H169" s="24">
        <f t="shared" ref="H169" si="50">F169*G169</f>
        <v>0</v>
      </c>
      <c r="I169" s="133"/>
      <c r="J169" s="130" t="e">
        <f>+H169/$I$240</f>
        <v>#DIV/0!</v>
      </c>
      <c r="K169" s="30"/>
      <c r="M169" s="47"/>
      <c r="N169" s="133">
        <v>68073.508104639986</v>
      </c>
      <c r="Q169" s="9">
        <v>168.67469879518072</v>
      </c>
      <c r="R169" s="123"/>
    </row>
    <row r="170" spans="1:18" s="9" customFormat="1" x14ac:dyDescent="0.25">
      <c r="B170" s="10"/>
      <c r="C170" s="301" t="s">
        <v>562</v>
      </c>
      <c r="D170" s="114" t="s">
        <v>563</v>
      </c>
      <c r="E170" s="29" t="s">
        <v>15</v>
      </c>
      <c r="F170" s="216">
        <v>1</v>
      </c>
      <c r="G170" s="284"/>
      <c r="H170" s="24">
        <f t="shared" ref="H170" si="51">F170*G170</f>
        <v>0</v>
      </c>
      <c r="I170" s="133"/>
      <c r="J170" s="130" t="e">
        <f>+H170/$I$240</f>
        <v>#DIV/0!</v>
      </c>
      <c r="K170" s="30"/>
      <c r="M170" s="47"/>
      <c r="N170" s="133"/>
      <c r="Q170" s="9">
        <v>42.168674698795179</v>
      </c>
      <c r="R170" s="123"/>
    </row>
    <row r="171" spans="1:18" s="9" customFormat="1" ht="13" x14ac:dyDescent="0.25">
      <c r="B171" s="10"/>
      <c r="C171" s="161" t="s">
        <v>308</v>
      </c>
      <c r="D171" s="153" t="s">
        <v>205</v>
      </c>
      <c r="E171" s="154"/>
      <c r="F171" s="155"/>
      <c r="G171" s="156"/>
      <c r="H171" s="157"/>
      <c r="I171" s="156"/>
      <c r="J171" s="158"/>
      <c r="K171" s="30"/>
      <c r="M171" s="123"/>
      <c r="N171" s="156"/>
      <c r="R171" s="123"/>
    </row>
    <row r="172" spans="1:18" s="9" customFormat="1" x14ac:dyDescent="0.25">
      <c r="B172" s="10"/>
      <c r="C172" s="301" t="s">
        <v>309</v>
      </c>
      <c r="D172" s="114" t="s">
        <v>310</v>
      </c>
      <c r="E172" s="29" t="s">
        <v>57</v>
      </c>
      <c r="F172" s="216">
        <v>23</v>
      </c>
      <c r="G172" s="129"/>
      <c r="H172" s="24">
        <f t="shared" ref="H172:H175" si="52">F172*G172</f>
        <v>0</v>
      </c>
      <c r="I172" s="133"/>
      <c r="J172" s="130" t="e">
        <f>+H172/$I$240</f>
        <v>#DIV/0!</v>
      </c>
      <c r="K172" s="30"/>
      <c r="M172" s="47"/>
      <c r="N172" s="133">
        <v>68073.508104639986</v>
      </c>
      <c r="Q172" s="9" t="s">
        <v>193</v>
      </c>
      <c r="R172" s="123"/>
    </row>
    <row r="173" spans="1:18" s="9" customFormat="1" x14ac:dyDescent="0.25">
      <c r="B173" s="10"/>
      <c r="C173" s="301" t="s">
        <v>591</v>
      </c>
      <c r="D173" s="114" t="s">
        <v>311</v>
      </c>
      <c r="E173" s="29" t="s">
        <v>57</v>
      </c>
      <c r="F173" s="216">
        <v>3</v>
      </c>
      <c r="G173" s="129"/>
      <c r="H173" s="24">
        <f t="shared" ref="H173:H174" si="53">F173*G173</f>
        <v>0</v>
      </c>
      <c r="I173" s="133"/>
      <c r="J173" s="130" t="e">
        <f>+H173/$I$240</f>
        <v>#DIV/0!</v>
      </c>
      <c r="K173" s="30"/>
      <c r="M173" s="47"/>
      <c r="N173" s="133">
        <v>68073.508104639986</v>
      </c>
      <c r="Q173" s="9" t="s">
        <v>193</v>
      </c>
      <c r="R173" s="123"/>
    </row>
    <row r="174" spans="1:18" s="9" customFormat="1" x14ac:dyDescent="0.25">
      <c r="B174" s="10"/>
      <c r="C174" s="301" t="s">
        <v>592</v>
      </c>
      <c r="D174" s="114" t="s">
        <v>312</v>
      </c>
      <c r="E174" s="29" t="s">
        <v>57</v>
      </c>
      <c r="F174" s="216">
        <v>3</v>
      </c>
      <c r="G174" s="129"/>
      <c r="H174" s="24">
        <f t="shared" si="53"/>
        <v>0</v>
      </c>
      <c r="I174" s="133"/>
      <c r="J174" s="130" t="e">
        <f>+H174/$I$240</f>
        <v>#DIV/0!</v>
      </c>
      <c r="K174" s="30"/>
      <c r="M174" s="47"/>
      <c r="N174" s="133">
        <v>68073.508104639986</v>
      </c>
      <c r="Q174" s="9" t="s">
        <v>193</v>
      </c>
      <c r="R174" s="123"/>
    </row>
    <row r="175" spans="1:18" s="9" customFormat="1" ht="13" thickBot="1" x14ac:dyDescent="0.3">
      <c r="B175" s="10"/>
      <c r="C175" s="301" t="s">
        <v>593</v>
      </c>
      <c r="D175" s="114" t="s">
        <v>313</v>
      </c>
      <c r="E175" s="29" t="s">
        <v>57</v>
      </c>
      <c r="F175" s="216">
        <v>6</v>
      </c>
      <c r="G175" s="129"/>
      <c r="H175" s="24">
        <f t="shared" si="52"/>
        <v>0</v>
      </c>
      <c r="I175" s="133"/>
      <c r="J175" s="130" t="e">
        <f>+H175/$I$240</f>
        <v>#DIV/0!</v>
      </c>
      <c r="K175" s="30"/>
      <c r="M175" s="47"/>
      <c r="N175" s="133">
        <v>68073.508104639986</v>
      </c>
      <c r="Q175" s="9" t="s">
        <v>193</v>
      </c>
      <c r="R175" s="123"/>
    </row>
    <row r="176" spans="1:18" s="9" customFormat="1" ht="13.5" thickBot="1" x14ac:dyDescent="0.3">
      <c r="B176" s="10"/>
      <c r="C176" s="160">
        <v>11</v>
      </c>
      <c r="D176" s="211" t="s">
        <v>314</v>
      </c>
      <c r="E176" s="214"/>
      <c r="F176" s="214"/>
      <c r="G176" s="214"/>
      <c r="H176" s="215"/>
      <c r="I176" s="22">
        <f>SUM(H178:H186)</f>
        <v>0</v>
      </c>
      <c r="J176" s="23" t="e">
        <f>I176/$I$240</f>
        <v>#DIV/0!</v>
      </c>
      <c r="K176" s="30"/>
      <c r="N176" s="214"/>
      <c r="R176" s="123"/>
    </row>
    <row r="177" spans="1:18" s="9" customFormat="1" ht="13" x14ac:dyDescent="0.25">
      <c r="B177" s="10"/>
      <c r="C177" s="161" t="s">
        <v>315</v>
      </c>
      <c r="D177" s="153" t="s">
        <v>316</v>
      </c>
      <c r="E177" s="154"/>
      <c r="F177" s="155"/>
      <c r="G177" s="156"/>
      <c r="H177" s="157"/>
      <c r="I177" s="156"/>
      <c r="J177" s="158"/>
      <c r="K177" s="30"/>
      <c r="M177" s="123"/>
      <c r="N177" s="156"/>
      <c r="R177" s="123"/>
    </row>
    <row r="178" spans="1:18" s="9" customFormat="1" x14ac:dyDescent="0.25">
      <c r="A178" s="9" t="s">
        <v>190</v>
      </c>
      <c r="B178" s="10"/>
      <c r="C178" s="301" t="s">
        <v>317</v>
      </c>
      <c r="D178" s="114" t="s">
        <v>318</v>
      </c>
      <c r="E178" s="29" t="s">
        <v>57</v>
      </c>
      <c r="F178" s="132">
        <v>8</v>
      </c>
      <c r="G178" s="284"/>
      <c r="H178" s="24">
        <f t="shared" ref="H178" si="54">F178*G178</f>
        <v>0</v>
      </c>
      <c r="I178" s="133"/>
      <c r="J178" s="130" t="e">
        <f>+H178/$I$240</f>
        <v>#DIV/0!</v>
      </c>
      <c r="K178" s="30"/>
      <c r="M178" s="47"/>
      <c r="N178" s="133">
        <v>32674.5</v>
      </c>
      <c r="Q178" s="9" t="s">
        <v>559</v>
      </c>
      <c r="R178" s="123"/>
    </row>
    <row r="179" spans="1:18" s="9" customFormat="1" x14ac:dyDescent="0.25">
      <c r="A179" s="9" t="s">
        <v>190</v>
      </c>
      <c r="B179" s="10"/>
      <c r="C179" s="301" t="s">
        <v>319</v>
      </c>
      <c r="D179" s="114" t="s">
        <v>320</v>
      </c>
      <c r="E179" s="29" t="s">
        <v>57</v>
      </c>
      <c r="F179" s="132">
        <v>3</v>
      </c>
      <c r="G179" s="129"/>
      <c r="H179" s="24">
        <f t="shared" ref="H179" si="55">F179*G179</f>
        <v>0</v>
      </c>
      <c r="I179" s="133"/>
      <c r="J179" s="130" t="e">
        <f>+H179/$I$240</f>
        <v>#DIV/0!</v>
      </c>
      <c r="K179" s="30"/>
      <c r="M179" s="47"/>
      <c r="N179" s="133">
        <v>137000</v>
      </c>
      <c r="Q179" s="9" t="s">
        <v>559</v>
      </c>
      <c r="R179" s="123"/>
    </row>
    <row r="180" spans="1:18" s="9" customFormat="1" ht="13" x14ac:dyDescent="0.25">
      <c r="B180" s="10"/>
      <c r="C180" s="161" t="s">
        <v>321</v>
      </c>
      <c r="D180" s="278" t="s">
        <v>322</v>
      </c>
      <c r="E180" s="154"/>
      <c r="F180" s="155"/>
      <c r="G180" s="156"/>
      <c r="H180" s="157"/>
      <c r="I180" s="156"/>
      <c r="J180" s="158"/>
      <c r="K180" s="30"/>
      <c r="M180" s="123"/>
      <c r="N180" s="156"/>
      <c r="R180" s="123"/>
    </row>
    <row r="181" spans="1:18" s="9" customFormat="1" x14ac:dyDescent="0.25">
      <c r="B181" s="10"/>
      <c r="C181" s="301" t="s">
        <v>323</v>
      </c>
      <c r="D181" s="114" t="s">
        <v>324</v>
      </c>
      <c r="E181" s="29" t="s">
        <v>57</v>
      </c>
      <c r="F181" s="132">
        <v>8</v>
      </c>
      <c r="G181" s="129"/>
      <c r="H181" s="24">
        <f t="shared" ref="H181:H183" si="56">F181*G181</f>
        <v>0</v>
      </c>
      <c r="I181" s="133"/>
      <c r="J181" s="130" t="e">
        <f>+H181/$I$240</f>
        <v>#DIV/0!</v>
      </c>
      <c r="K181" s="30"/>
      <c r="M181" s="47"/>
      <c r="N181" s="133">
        <v>94758.33</v>
      </c>
      <c r="Q181" s="9" t="s">
        <v>559</v>
      </c>
      <c r="R181" s="123"/>
    </row>
    <row r="182" spans="1:18" s="9" customFormat="1" x14ac:dyDescent="0.25">
      <c r="B182" s="10"/>
      <c r="C182" s="301" t="s">
        <v>325</v>
      </c>
      <c r="D182" s="114" t="s">
        <v>326</v>
      </c>
      <c r="E182" s="29" t="s">
        <v>57</v>
      </c>
      <c r="F182" s="132">
        <v>3</v>
      </c>
      <c r="G182" s="129"/>
      <c r="H182" s="24">
        <f t="shared" si="56"/>
        <v>0</v>
      </c>
      <c r="I182" s="118"/>
      <c r="J182" s="130" t="e">
        <f>+H182/$I$240</f>
        <v>#DIV/0!</v>
      </c>
      <c r="K182" s="30"/>
      <c r="M182" s="47"/>
      <c r="N182" s="116">
        <v>35700</v>
      </c>
      <c r="Q182" s="9" t="s">
        <v>559</v>
      </c>
      <c r="R182" s="127"/>
    </row>
    <row r="183" spans="1:18" s="9" customFormat="1" ht="25" x14ac:dyDescent="0.25">
      <c r="B183" s="10"/>
      <c r="C183" s="301" t="s">
        <v>327</v>
      </c>
      <c r="D183" s="114" t="s">
        <v>328</v>
      </c>
      <c r="E183" s="29" t="s">
        <v>57</v>
      </c>
      <c r="F183" s="132">
        <v>2</v>
      </c>
      <c r="G183" s="129"/>
      <c r="H183" s="24">
        <f t="shared" si="56"/>
        <v>0</v>
      </c>
      <c r="I183" s="118"/>
      <c r="J183" s="130" t="e">
        <f>+H183/$I$240</f>
        <v>#DIV/0!</v>
      </c>
      <c r="K183" s="30"/>
      <c r="M183" s="47"/>
      <c r="N183" s="116">
        <v>35700</v>
      </c>
      <c r="Q183" s="9" t="s">
        <v>559</v>
      </c>
      <c r="R183" s="123"/>
    </row>
    <row r="184" spans="1:18" s="9" customFormat="1" ht="13" x14ac:dyDescent="0.25">
      <c r="B184" s="10"/>
      <c r="C184" s="161" t="s">
        <v>329</v>
      </c>
      <c r="D184" s="153" t="s">
        <v>330</v>
      </c>
      <c r="E184" s="154"/>
      <c r="F184" s="155"/>
      <c r="G184" s="156"/>
      <c r="H184" s="157"/>
      <c r="I184" s="156"/>
      <c r="J184" s="158"/>
      <c r="K184" s="30"/>
      <c r="M184" s="123"/>
      <c r="N184" s="156"/>
      <c r="R184" s="123"/>
    </row>
    <row r="185" spans="1:18" s="9" customFormat="1" ht="25" x14ac:dyDescent="0.25">
      <c r="B185" s="10"/>
      <c r="C185" s="301" t="s">
        <v>331</v>
      </c>
      <c r="D185" s="114" t="s">
        <v>332</v>
      </c>
      <c r="E185" s="29" t="s">
        <v>57</v>
      </c>
      <c r="F185" s="216">
        <v>11</v>
      </c>
      <c r="G185" s="129"/>
      <c r="H185" s="24">
        <f t="shared" ref="H185:H186" si="57">F185*G185</f>
        <v>0</v>
      </c>
      <c r="I185" s="133"/>
      <c r="J185" s="130" t="e">
        <f>+H185/$I$240</f>
        <v>#DIV/0!</v>
      </c>
      <c r="K185" s="30"/>
      <c r="M185" s="47"/>
      <c r="N185" s="133">
        <v>22300</v>
      </c>
      <c r="R185" s="123"/>
    </row>
    <row r="186" spans="1:18" s="9" customFormat="1" ht="25.5" thickBot="1" x14ac:dyDescent="0.3">
      <c r="B186" s="10"/>
      <c r="C186" s="301" t="s">
        <v>333</v>
      </c>
      <c r="D186" s="114" t="s">
        <v>334</v>
      </c>
      <c r="E186" s="29" t="s">
        <v>57</v>
      </c>
      <c r="F186" s="216">
        <v>11</v>
      </c>
      <c r="G186" s="129"/>
      <c r="H186" s="24">
        <f t="shared" si="57"/>
        <v>0</v>
      </c>
      <c r="I186" s="133"/>
      <c r="J186" s="130" t="e">
        <f>+H186/$I$240</f>
        <v>#DIV/0!</v>
      </c>
      <c r="K186" s="30"/>
      <c r="M186" s="47"/>
      <c r="N186" s="133">
        <v>25952</v>
      </c>
      <c r="R186" s="123"/>
    </row>
    <row r="187" spans="1:18" s="9" customFormat="1" ht="13.5" thickBot="1" x14ac:dyDescent="0.3">
      <c r="B187" s="10"/>
      <c r="C187" s="160">
        <v>12</v>
      </c>
      <c r="D187" s="211" t="s">
        <v>335</v>
      </c>
      <c r="E187" s="212"/>
      <c r="F187" s="212"/>
      <c r="G187" s="212"/>
      <c r="H187" s="213"/>
      <c r="I187" s="22">
        <f>SUM(H188)</f>
        <v>0</v>
      </c>
      <c r="J187" s="23" t="e">
        <f>I187/$I$240</f>
        <v>#DIV/0!</v>
      </c>
      <c r="K187" s="30"/>
      <c r="M187" s="123"/>
      <c r="N187" s="212"/>
      <c r="R187" s="123"/>
    </row>
    <row r="188" spans="1:18" s="9" customFormat="1" ht="25.5" thickBot="1" x14ac:dyDescent="0.3">
      <c r="B188" s="10"/>
      <c r="C188" s="301" t="s">
        <v>336</v>
      </c>
      <c r="D188" s="114" t="s">
        <v>337</v>
      </c>
      <c r="E188" s="29" t="s">
        <v>20</v>
      </c>
      <c r="F188" s="216">
        <v>2.2999999999999998</v>
      </c>
      <c r="G188" s="129"/>
      <c r="H188" s="24">
        <f>F188*G188</f>
        <v>0</v>
      </c>
      <c r="I188" s="133"/>
      <c r="J188" s="130" t="e">
        <f>+H188/$I$240</f>
        <v>#DIV/0!</v>
      </c>
      <c r="K188" s="30"/>
      <c r="M188" s="47"/>
      <c r="N188" s="133">
        <v>669541</v>
      </c>
      <c r="Q188" s="9" t="s">
        <v>37</v>
      </c>
      <c r="R188" s="123"/>
    </row>
    <row r="189" spans="1:18" s="9" customFormat="1" ht="13.5" thickBot="1" x14ac:dyDescent="0.3">
      <c r="B189" s="10"/>
      <c r="C189" s="160">
        <v>13</v>
      </c>
      <c r="D189" s="211" t="s">
        <v>338</v>
      </c>
      <c r="E189" s="212"/>
      <c r="F189" s="212"/>
      <c r="G189" s="212"/>
      <c r="H189" s="213"/>
      <c r="I189" s="22">
        <f>SUM(H191:H196)</f>
        <v>0</v>
      </c>
      <c r="J189" s="23" t="e">
        <f>I189/$I$240</f>
        <v>#DIV/0!</v>
      </c>
      <c r="K189" s="30"/>
      <c r="M189" s="123"/>
      <c r="N189" s="212"/>
      <c r="R189" s="123"/>
    </row>
    <row r="190" spans="1:18" s="9" customFormat="1" ht="13" x14ac:dyDescent="0.25">
      <c r="B190" s="10"/>
      <c r="C190" s="161" t="s">
        <v>339</v>
      </c>
      <c r="D190" s="153" t="s">
        <v>340</v>
      </c>
      <c r="E190" s="154"/>
      <c r="F190" s="155"/>
      <c r="G190" s="156"/>
      <c r="H190" s="157"/>
      <c r="I190" s="156"/>
      <c r="J190" s="158"/>
      <c r="K190" s="30"/>
      <c r="M190" s="123"/>
      <c r="N190" s="156"/>
      <c r="R190" s="123"/>
    </row>
    <row r="191" spans="1:18" s="9" customFormat="1" ht="25" x14ac:dyDescent="0.25">
      <c r="B191" s="10"/>
      <c r="C191" s="301" t="s">
        <v>341</v>
      </c>
      <c r="D191" s="114" t="s">
        <v>342</v>
      </c>
      <c r="E191" s="29" t="s">
        <v>57</v>
      </c>
      <c r="F191" s="132">
        <v>1</v>
      </c>
      <c r="G191" s="129"/>
      <c r="H191" s="24">
        <f t="shared" ref="H191:H192" si="58">F191*G191</f>
        <v>0</v>
      </c>
      <c r="I191" s="118"/>
      <c r="J191" s="130" t="e">
        <f>+H191/$I$240</f>
        <v>#DIV/0!</v>
      </c>
      <c r="K191" s="30"/>
      <c r="M191" s="47"/>
      <c r="N191" s="116">
        <v>669541</v>
      </c>
      <c r="Q191" s="9" t="s">
        <v>558</v>
      </c>
      <c r="R191" s="123"/>
    </row>
    <row r="192" spans="1:18" s="9" customFormat="1" ht="25" x14ac:dyDescent="0.25">
      <c r="B192" s="10"/>
      <c r="C192" s="301" t="s">
        <v>343</v>
      </c>
      <c r="D192" s="114" t="s">
        <v>344</v>
      </c>
      <c r="E192" s="29" t="s">
        <v>57</v>
      </c>
      <c r="F192" s="132">
        <v>6</v>
      </c>
      <c r="G192" s="129"/>
      <c r="H192" s="24">
        <f t="shared" si="58"/>
        <v>0</v>
      </c>
      <c r="I192" s="118"/>
      <c r="J192" s="130" t="e">
        <f>+H192/$I$240</f>
        <v>#DIV/0!</v>
      </c>
      <c r="K192" s="30"/>
      <c r="M192" s="47"/>
      <c r="N192" s="116">
        <v>669541</v>
      </c>
      <c r="Q192" s="9" t="s">
        <v>558</v>
      </c>
      <c r="R192" s="123"/>
    </row>
    <row r="193" spans="2:18" s="9" customFormat="1" ht="13" x14ac:dyDescent="0.25">
      <c r="B193" s="10"/>
      <c r="C193" s="161" t="s">
        <v>345</v>
      </c>
      <c r="D193" s="153" t="s">
        <v>346</v>
      </c>
      <c r="E193" s="154"/>
      <c r="F193" s="155"/>
      <c r="G193" s="156"/>
      <c r="H193" s="157"/>
      <c r="I193" s="156"/>
      <c r="J193" s="158"/>
      <c r="K193" s="30"/>
      <c r="M193" s="123"/>
      <c r="N193" s="156"/>
      <c r="R193" s="123"/>
    </row>
    <row r="194" spans="2:18" s="9" customFormat="1" x14ac:dyDescent="0.25">
      <c r="B194" s="10"/>
      <c r="C194" s="301" t="s">
        <v>347</v>
      </c>
      <c r="D194" s="114" t="s">
        <v>348</v>
      </c>
      <c r="E194" s="29" t="s">
        <v>57</v>
      </c>
      <c r="F194" s="132">
        <v>1</v>
      </c>
      <c r="G194" s="129"/>
      <c r="H194" s="24">
        <f t="shared" ref="H194:H196" si="59">F194*G194</f>
        <v>0</v>
      </c>
      <c r="I194" s="118"/>
      <c r="J194" s="130" t="e">
        <f>+H194/$I$240</f>
        <v>#DIV/0!</v>
      </c>
      <c r="K194" s="30"/>
      <c r="M194" s="47"/>
      <c r="N194" s="116">
        <v>669541</v>
      </c>
      <c r="Q194" s="9" t="s">
        <v>558</v>
      </c>
      <c r="R194" s="123"/>
    </row>
    <row r="195" spans="2:18" s="9" customFormat="1" x14ac:dyDescent="0.25">
      <c r="B195" s="10"/>
      <c r="C195" s="301" t="s">
        <v>349</v>
      </c>
      <c r="D195" s="114" t="s">
        <v>350</v>
      </c>
      <c r="E195" s="29" t="s">
        <v>57</v>
      </c>
      <c r="F195" s="132">
        <v>1</v>
      </c>
      <c r="G195" s="129"/>
      <c r="H195" s="24">
        <f t="shared" si="59"/>
        <v>0</v>
      </c>
      <c r="I195" s="118"/>
      <c r="J195" s="130" t="e">
        <f>+H195/$I$240</f>
        <v>#DIV/0!</v>
      </c>
      <c r="K195" s="30"/>
      <c r="M195" s="47"/>
      <c r="N195" s="116">
        <v>669541</v>
      </c>
      <c r="Q195" s="9" t="s">
        <v>558</v>
      </c>
      <c r="R195" s="123"/>
    </row>
    <row r="196" spans="2:18" s="9" customFormat="1" ht="13" thickBot="1" x14ac:dyDescent="0.3">
      <c r="B196" s="10"/>
      <c r="C196" s="301" t="s">
        <v>351</v>
      </c>
      <c r="D196" s="114" t="s">
        <v>352</v>
      </c>
      <c r="E196" s="29" t="s">
        <v>57</v>
      </c>
      <c r="F196" s="132">
        <v>1</v>
      </c>
      <c r="G196" s="129"/>
      <c r="H196" s="24">
        <f t="shared" si="59"/>
        <v>0</v>
      </c>
      <c r="I196" s="118"/>
      <c r="J196" s="130" t="e">
        <f>+H196/$I$240</f>
        <v>#DIV/0!</v>
      </c>
      <c r="K196" s="30"/>
      <c r="M196" s="47"/>
      <c r="N196" s="116">
        <v>669541</v>
      </c>
      <c r="Q196" s="9" t="s">
        <v>558</v>
      </c>
      <c r="R196" s="123"/>
    </row>
    <row r="197" spans="2:18" s="9" customFormat="1" ht="13.5" thickBot="1" x14ac:dyDescent="0.3">
      <c r="B197" s="10"/>
      <c r="C197" s="160">
        <v>14</v>
      </c>
      <c r="D197" s="211" t="s">
        <v>353</v>
      </c>
      <c r="E197" s="212"/>
      <c r="F197" s="212"/>
      <c r="G197" s="212"/>
      <c r="H197" s="213"/>
      <c r="I197" s="22">
        <f>SUM(H199:H221)</f>
        <v>0</v>
      </c>
      <c r="J197" s="23" t="e">
        <f>I197/$I$240</f>
        <v>#DIV/0!</v>
      </c>
      <c r="K197" s="30"/>
      <c r="M197" s="123"/>
      <c r="N197" s="212"/>
      <c r="R197" s="123"/>
    </row>
    <row r="198" spans="2:18" s="9" customFormat="1" ht="13" x14ac:dyDescent="0.25">
      <c r="B198" s="10"/>
      <c r="C198" s="161" t="s">
        <v>354</v>
      </c>
      <c r="D198" s="153" t="s">
        <v>355</v>
      </c>
      <c r="E198" s="154"/>
      <c r="F198" s="155"/>
      <c r="G198" s="156"/>
      <c r="H198" s="157"/>
      <c r="I198" s="156"/>
      <c r="J198" s="158"/>
      <c r="K198" s="30"/>
      <c r="M198" s="123"/>
      <c r="N198" s="156"/>
      <c r="R198" s="123"/>
    </row>
    <row r="199" spans="2:18" s="9" customFormat="1" ht="25" x14ac:dyDescent="0.25">
      <c r="B199" s="10"/>
      <c r="C199" s="301" t="s">
        <v>356</v>
      </c>
      <c r="D199" s="114" t="s">
        <v>357</v>
      </c>
      <c r="E199" s="29" t="s">
        <v>57</v>
      </c>
      <c r="F199" s="132">
        <v>12</v>
      </c>
      <c r="G199" s="129"/>
      <c r="H199" s="24">
        <f t="shared" ref="H199:H205" si="60">F199*G199</f>
        <v>0</v>
      </c>
      <c r="I199" s="118"/>
      <c r="J199" s="130" t="e">
        <f t="shared" ref="J199:J205" si="61">+H199/$I$240</f>
        <v>#DIV/0!</v>
      </c>
      <c r="K199" s="30"/>
      <c r="M199" s="47"/>
      <c r="N199" s="116">
        <v>669541</v>
      </c>
      <c r="Q199" s="9" t="s">
        <v>557</v>
      </c>
      <c r="R199" s="123"/>
    </row>
    <row r="200" spans="2:18" s="9" customFormat="1" ht="25" x14ac:dyDescent="0.25">
      <c r="B200" s="10"/>
      <c r="C200" s="301" t="s">
        <v>358</v>
      </c>
      <c r="D200" s="114" t="s">
        <v>359</v>
      </c>
      <c r="E200" s="29" t="s">
        <v>57</v>
      </c>
      <c r="F200" s="132">
        <v>1</v>
      </c>
      <c r="G200" s="129"/>
      <c r="H200" s="24">
        <f t="shared" si="60"/>
        <v>0</v>
      </c>
      <c r="I200" s="118"/>
      <c r="J200" s="130" t="e">
        <f t="shared" si="61"/>
        <v>#DIV/0!</v>
      </c>
      <c r="K200" s="30"/>
      <c r="M200" s="47"/>
      <c r="N200" s="116">
        <v>669541</v>
      </c>
      <c r="Q200" s="9" t="s">
        <v>557</v>
      </c>
      <c r="R200" s="123"/>
    </row>
    <row r="201" spans="2:18" s="9" customFormat="1" ht="25" x14ac:dyDescent="0.25">
      <c r="B201" s="10"/>
      <c r="C201" s="301" t="s">
        <v>360</v>
      </c>
      <c r="D201" s="114" t="s">
        <v>361</v>
      </c>
      <c r="E201" s="29" t="s">
        <v>57</v>
      </c>
      <c r="F201" s="132">
        <v>2</v>
      </c>
      <c r="G201" s="129"/>
      <c r="H201" s="24">
        <f t="shared" si="60"/>
        <v>0</v>
      </c>
      <c r="I201" s="118"/>
      <c r="J201" s="130" t="e">
        <f t="shared" si="61"/>
        <v>#DIV/0!</v>
      </c>
      <c r="K201" s="30"/>
      <c r="M201" s="47"/>
      <c r="N201" s="116">
        <v>669541</v>
      </c>
      <c r="Q201" s="9" t="s">
        <v>557</v>
      </c>
      <c r="R201" s="123"/>
    </row>
    <row r="202" spans="2:18" s="9" customFormat="1" x14ac:dyDescent="0.25">
      <c r="B202" s="10"/>
      <c r="C202" s="301" t="s">
        <v>362</v>
      </c>
      <c r="D202" s="114" t="s">
        <v>363</v>
      </c>
      <c r="E202" s="29" t="s">
        <v>57</v>
      </c>
      <c r="F202" s="132">
        <v>1</v>
      </c>
      <c r="G202" s="129"/>
      <c r="H202" s="24">
        <f t="shared" si="60"/>
        <v>0</v>
      </c>
      <c r="I202" s="118"/>
      <c r="J202" s="130" t="e">
        <f t="shared" si="61"/>
        <v>#DIV/0!</v>
      </c>
      <c r="K202" s="30"/>
      <c r="M202" s="47"/>
      <c r="N202" s="116">
        <v>669541</v>
      </c>
      <c r="Q202" s="9" t="s">
        <v>557</v>
      </c>
      <c r="R202" s="123"/>
    </row>
    <row r="203" spans="2:18" s="9" customFormat="1" ht="25" x14ac:dyDescent="0.25">
      <c r="B203" s="10"/>
      <c r="C203" s="301" t="s">
        <v>364</v>
      </c>
      <c r="D203" s="114" t="s">
        <v>365</v>
      </c>
      <c r="E203" s="29" t="s">
        <v>57</v>
      </c>
      <c r="F203" s="132">
        <v>10</v>
      </c>
      <c r="G203" s="129"/>
      <c r="H203" s="24">
        <f t="shared" si="60"/>
        <v>0</v>
      </c>
      <c r="I203" s="118"/>
      <c r="J203" s="130" t="e">
        <f t="shared" si="61"/>
        <v>#DIV/0!</v>
      </c>
      <c r="K203" s="30"/>
      <c r="M203" s="47"/>
      <c r="N203" s="116">
        <v>669541</v>
      </c>
      <c r="Q203" s="9" t="s">
        <v>557</v>
      </c>
      <c r="R203" s="123"/>
    </row>
    <row r="204" spans="2:18" s="9" customFormat="1" x14ac:dyDescent="0.25">
      <c r="B204" s="10"/>
      <c r="C204" s="301" t="s">
        <v>366</v>
      </c>
      <c r="D204" s="114" t="s">
        <v>367</v>
      </c>
      <c r="E204" s="29" t="s">
        <v>57</v>
      </c>
      <c r="F204" s="132">
        <v>6</v>
      </c>
      <c r="G204" s="129"/>
      <c r="H204" s="24">
        <f t="shared" si="60"/>
        <v>0</v>
      </c>
      <c r="I204" s="118"/>
      <c r="J204" s="130" t="e">
        <f t="shared" si="61"/>
        <v>#DIV/0!</v>
      </c>
      <c r="K204" s="30"/>
      <c r="M204" s="47"/>
      <c r="N204" s="116">
        <v>669541</v>
      </c>
      <c r="Q204" s="9" t="s">
        <v>557</v>
      </c>
      <c r="R204" s="123"/>
    </row>
    <row r="205" spans="2:18" s="9" customFormat="1" ht="25" x14ac:dyDescent="0.25">
      <c r="B205" s="10"/>
      <c r="C205" s="301" t="s">
        <v>368</v>
      </c>
      <c r="D205" s="114" t="s">
        <v>369</v>
      </c>
      <c r="E205" s="29" t="s">
        <v>57</v>
      </c>
      <c r="F205" s="132">
        <v>4</v>
      </c>
      <c r="G205" s="129"/>
      <c r="H205" s="24">
        <f t="shared" si="60"/>
        <v>0</v>
      </c>
      <c r="I205" s="118"/>
      <c r="J205" s="130" t="e">
        <f t="shared" si="61"/>
        <v>#DIV/0!</v>
      </c>
      <c r="K205" s="30"/>
      <c r="M205" s="47"/>
      <c r="N205" s="116">
        <v>669541</v>
      </c>
      <c r="Q205" s="9" t="s">
        <v>557</v>
      </c>
      <c r="R205" s="123"/>
    </row>
    <row r="206" spans="2:18" s="9" customFormat="1" ht="13" x14ac:dyDescent="0.25">
      <c r="B206" s="10"/>
      <c r="C206" s="161" t="s">
        <v>370</v>
      </c>
      <c r="D206" s="153" t="s">
        <v>371</v>
      </c>
      <c r="E206" s="154"/>
      <c r="F206" s="155"/>
      <c r="G206" s="156"/>
      <c r="H206" s="157"/>
      <c r="I206" s="156"/>
      <c r="J206" s="158"/>
      <c r="K206" s="30"/>
      <c r="M206" s="123"/>
      <c r="N206" s="156"/>
      <c r="R206" s="123"/>
    </row>
    <row r="207" spans="2:18" s="9" customFormat="1" x14ac:dyDescent="0.25">
      <c r="B207" s="10"/>
      <c r="C207" s="301" t="s">
        <v>372</v>
      </c>
      <c r="D207" s="114" t="s">
        <v>373</v>
      </c>
      <c r="E207" s="29" t="s">
        <v>57</v>
      </c>
      <c r="F207" s="132">
        <v>1</v>
      </c>
      <c r="G207" s="129"/>
      <c r="H207" s="24">
        <f t="shared" ref="H207:H211" si="62">F207*G207</f>
        <v>0</v>
      </c>
      <c r="I207" s="118"/>
      <c r="J207" s="130" t="e">
        <f>+H207/$I$240</f>
        <v>#DIV/0!</v>
      </c>
      <c r="K207" s="30"/>
      <c r="M207" s="47"/>
      <c r="N207" s="116">
        <v>669541</v>
      </c>
      <c r="Q207" s="9" t="s">
        <v>557</v>
      </c>
      <c r="R207" s="123"/>
    </row>
    <row r="208" spans="2:18" s="9" customFormat="1" ht="25" x14ac:dyDescent="0.25">
      <c r="B208" s="10"/>
      <c r="C208" s="301" t="s">
        <v>374</v>
      </c>
      <c r="D208" s="114" t="s">
        <v>375</v>
      </c>
      <c r="E208" s="29" t="s">
        <v>57</v>
      </c>
      <c r="F208" s="132">
        <v>1</v>
      </c>
      <c r="G208" s="129"/>
      <c r="H208" s="24">
        <f t="shared" si="62"/>
        <v>0</v>
      </c>
      <c r="I208" s="118"/>
      <c r="J208" s="130" t="e">
        <f>+H208/$I$240</f>
        <v>#DIV/0!</v>
      </c>
      <c r="K208" s="30"/>
      <c r="M208" s="47"/>
      <c r="N208" s="116">
        <v>669541</v>
      </c>
      <c r="Q208" s="9" t="s">
        <v>557</v>
      </c>
      <c r="R208" s="123"/>
    </row>
    <row r="209" spans="2:18" s="9" customFormat="1" ht="25" x14ac:dyDescent="0.25">
      <c r="B209" s="10"/>
      <c r="C209" s="301" t="s">
        <v>376</v>
      </c>
      <c r="D209" s="114" t="s">
        <v>377</v>
      </c>
      <c r="E209" s="29" t="s">
        <v>57</v>
      </c>
      <c r="F209" s="132">
        <v>1</v>
      </c>
      <c r="G209" s="129"/>
      <c r="H209" s="24">
        <f t="shared" si="62"/>
        <v>0</v>
      </c>
      <c r="I209" s="118"/>
      <c r="J209" s="130" t="e">
        <f>+H209/$I$240</f>
        <v>#DIV/0!</v>
      </c>
      <c r="K209" s="30"/>
      <c r="M209" s="47"/>
      <c r="N209" s="116">
        <v>669541</v>
      </c>
      <c r="Q209" s="9" t="s">
        <v>557</v>
      </c>
      <c r="R209" s="123"/>
    </row>
    <row r="210" spans="2:18" s="9" customFormat="1" ht="37.5" x14ac:dyDescent="0.25">
      <c r="B210" s="10"/>
      <c r="C210" s="301" t="s">
        <v>378</v>
      </c>
      <c r="D210" s="114" t="s">
        <v>379</v>
      </c>
      <c r="E210" s="29" t="s">
        <v>57</v>
      </c>
      <c r="F210" s="132">
        <v>1</v>
      </c>
      <c r="G210" s="129"/>
      <c r="H210" s="24">
        <f t="shared" si="62"/>
        <v>0</v>
      </c>
      <c r="I210" s="118"/>
      <c r="J210" s="130" t="e">
        <f>+H210/$I$240</f>
        <v>#DIV/0!</v>
      </c>
      <c r="K210" s="30"/>
      <c r="M210" s="47"/>
      <c r="N210" s="116">
        <v>669541</v>
      </c>
      <c r="Q210" s="9" t="s">
        <v>557</v>
      </c>
      <c r="R210" s="123"/>
    </row>
    <row r="211" spans="2:18" s="9" customFormat="1" ht="37.5" x14ac:dyDescent="0.25">
      <c r="B211" s="10"/>
      <c r="C211" s="301" t="s">
        <v>380</v>
      </c>
      <c r="D211" s="114" t="s">
        <v>381</v>
      </c>
      <c r="E211" s="29" t="s">
        <v>57</v>
      </c>
      <c r="F211" s="132">
        <v>1</v>
      </c>
      <c r="G211" s="129"/>
      <c r="H211" s="24">
        <f t="shared" si="62"/>
        <v>0</v>
      </c>
      <c r="I211" s="118"/>
      <c r="J211" s="130" t="e">
        <f>+H211/$I$240</f>
        <v>#DIV/0!</v>
      </c>
      <c r="K211" s="30"/>
      <c r="M211" s="47"/>
      <c r="N211" s="116">
        <v>669541</v>
      </c>
      <c r="Q211" s="9" t="s">
        <v>557</v>
      </c>
      <c r="R211" s="123"/>
    </row>
    <row r="212" spans="2:18" s="9" customFormat="1" ht="13" x14ac:dyDescent="0.25">
      <c r="B212" s="10"/>
      <c r="C212" s="161" t="s">
        <v>382</v>
      </c>
      <c r="D212" s="153" t="s">
        <v>383</v>
      </c>
      <c r="E212" s="154"/>
      <c r="F212" s="155"/>
      <c r="G212" s="156"/>
      <c r="H212" s="157"/>
      <c r="I212" s="156"/>
      <c r="J212" s="158"/>
      <c r="K212" s="30"/>
      <c r="M212" s="123"/>
      <c r="N212" s="156"/>
      <c r="R212" s="123"/>
    </row>
    <row r="213" spans="2:18" s="9" customFormat="1" x14ac:dyDescent="0.25">
      <c r="B213" s="10"/>
      <c r="C213" s="301" t="s">
        <v>384</v>
      </c>
      <c r="D213" s="114" t="s">
        <v>385</v>
      </c>
      <c r="E213" s="29" t="s">
        <v>57</v>
      </c>
      <c r="F213" s="132">
        <v>1</v>
      </c>
      <c r="G213" s="129"/>
      <c r="H213" s="24">
        <f t="shared" ref="H213:H217" si="63">F213*G213</f>
        <v>0</v>
      </c>
      <c r="I213" s="118"/>
      <c r="J213" s="130" t="e">
        <f>+H213/$I$240</f>
        <v>#DIV/0!</v>
      </c>
      <c r="K213" s="30"/>
      <c r="M213" s="47"/>
      <c r="N213" s="116">
        <v>669541</v>
      </c>
      <c r="Q213" s="9" t="s">
        <v>557</v>
      </c>
      <c r="R213" s="123"/>
    </row>
    <row r="214" spans="2:18" s="9" customFormat="1" x14ac:dyDescent="0.25">
      <c r="B214" s="10"/>
      <c r="C214" s="301" t="s">
        <v>386</v>
      </c>
      <c r="D214" s="114" t="s">
        <v>387</v>
      </c>
      <c r="E214" s="29" t="s">
        <v>57</v>
      </c>
      <c r="F214" s="132">
        <v>1</v>
      </c>
      <c r="G214" s="129"/>
      <c r="H214" s="24">
        <f t="shared" si="63"/>
        <v>0</v>
      </c>
      <c r="I214" s="118"/>
      <c r="J214" s="130" t="e">
        <f>+H214/$I$240</f>
        <v>#DIV/0!</v>
      </c>
      <c r="K214" s="30"/>
      <c r="M214" s="47"/>
      <c r="N214" s="116">
        <v>669541</v>
      </c>
      <c r="Q214" s="9" t="s">
        <v>557</v>
      </c>
      <c r="R214" s="123"/>
    </row>
    <row r="215" spans="2:18" s="9" customFormat="1" ht="25" x14ac:dyDescent="0.25">
      <c r="B215" s="10"/>
      <c r="C215" s="301" t="s">
        <v>388</v>
      </c>
      <c r="D215" s="114" t="s">
        <v>389</v>
      </c>
      <c r="E215" s="29" t="s">
        <v>57</v>
      </c>
      <c r="F215" s="132">
        <v>3</v>
      </c>
      <c r="G215" s="129"/>
      <c r="H215" s="24">
        <f t="shared" si="63"/>
        <v>0</v>
      </c>
      <c r="I215" s="118"/>
      <c r="J215" s="130" t="e">
        <f>+H215/$I$240</f>
        <v>#DIV/0!</v>
      </c>
      <c r="K215" s="30"/>
      <c r="M215" s="47"/>
      <c r="N215" s="116">
        <v>669541</v>
      </c>
      <c r="Q215" s="9" t="s">
        <v>557</v>
      </c>
      <c r="R215" s="123"/>
    </row>
    <row r="216" spans="2:18" s="9" customFormat="1" x14ac:dyDescent="0.25">
      <c r="B216" s="10"/>
      <c r="C216" s="301" t="s">
        <v>390</v>
      </c>
      <c r="D216" s="114" t="s">
        <v>391</v>
      </c>
      <c r="E216" s="29" t="s">
        <v>57</v>
      </c>
      <c r="F216" s="132">
        <v>6</v>
      </c>
      <c r="G216" s="129"/>
      <c r="H216" s="24">
        <f t="shared" si="63"/>
        <v>0</v>
      </c>
      <c r="I216" s="118"/>
      <c r="J216" s="130" t="e">
        <f>+H216/$I$240</f>
        <v>#DIV/0!</v>
      </c>
      <c r="K216" s="30"/>
      <c r="M216" s="47"/>
      <c r="N216" s="116">
        <v>669541</v>
      </c>
      <c r="Q216" s="9" t="s">
        <v>557</v>
      </c>
      <c r="R216" s="123"/>
    </row>
    <row r="217" spans="2:18" s="9" customFormat="1" x14ac:dyDescent="0.25">
      <c r="B217" s="10"/>
      <c r="C217" s="301" t="s">
        <v>392</v>
      </c>
      <c r="D217" s="114" t="s">
        <v>393</v>
      </c>
      <c r="E217" s="29" t="s">
        <v>57</v>
      </c>
      <c r="F217" s="132">
        <v>8</v>
      </c>
      <c r="G217" s="129"/>
      <c r="H217" s="24">
        <f t="shared" si="63"/>
        <v>0</v>
      </c>
      <c r="I217" s="118"/>
      <c r="J217" s="130" t="e">
        <f>+H217/$I$240</f>
        <v>#DIV/0!</v>
      </c>
      <c r="K217" s="30"/>
      <c r="M217" s="47"/>
      <c r="N217" s="116">
        <v>669541</v>
      </c>
      <c r="Q217" s="9" t="s">
        <v>557</v>
      </c>
      <c r="R217" s="123"/>
    </row>
    <row r="218" spans="2:18" s="9" customFormat="1" ht="13" x14ac:dyDescent="0.25">
      <c r="B218" s="10"/>
      <c r="C218" s="161" t="s">
        <v>394</v>
      </c>
      <c r="D218" s="153" t="s">
        <v>395</v>
      </c>
      <c r="E218" s="154"/>
      <c r="F218" s="155"/>
      <c r="G218" s="156"/>
      <c r="H218" s="157"/>
      <c r="I218" s="156"/>
      <c r="J218" s="158"/>
      <c r="K218" s="30"/>
      <c r="M218" s="123"/>
      <c r="N218" s="156"/>
      <c r="R218" s="123"/>
    </row>
    <row r="219" spans="2:18" s="9" customFormat="1" x14ac:dyDescent="0.25">
      <c r="B219" s="10"/>
      <c r="C219" s="301" t="s">
        <v>384</v>
      </c>
      <c r="D219" s="114" t="s">
        <v>396</v>
      </c>
      <c r="E219" s="29" t="s">
        <v>57</v>
      </c>
      <c r="F219" s="132">
        <v>15</v>
      </c>
      <c r="G219" s="129"/>
      <c r="H219" s="24">
        <f t="shared" ref="H219:H221" si="64">F219*G219</f>
        <v>0</v>
      </c>
      <c r="I219" s="118"/>
      <c r="J219" s="130" t="e">
        <f>+H219/$I$240</f>
        <v>#DIV/0!</v>
      </c>
      <c r="K219" s="30"/>
      <c r="M219" s="47"/>
      <c r="N219" s="116">
        <v>669541</v>
      </c>
      <c r="Q219" s="9" t="s">
        <v>557</v>
      </c>
      <c r="R219" s="123"/>
    </row>
    <row r="220" spans="2:18" s="9" customFormat="1" ht="25" x14ac:dyDescent="0.25">
      <c r="B220" s="10"/>
      <c r="C220" s="301" t="s">
        <v>386</v>
      </c>
      <c r="D220" s="114" t="s">
        <v>569</v>
      </c>
      <c r="E220" s="29" t="s">
        <v>57</v>
      </c>
      <c r="F220" s="132">
        <v>4</v>
      </c>
      <c r="G220" s="129"/>
      <c r="H220" s="24">
        <f t="shared" si="64"/>
        <v>0</v>
      </c>
      <c r="I220" s="118"/>
      <c r="J220" s="130" t="e">
        <f>+H220/$I$240</f>
        <v>#DIV/0!</v>
      </c>
      <c r="K220" s="30"/>
      <c r="M220" s="47"/>
      <c r="N220" s="116">
        <v>669541</v>
      </c>
      <c r="Q220" s="9" t="s">
        <v>557</v>
      </c>
      <c r="R220" s="123"/>
    </row>
    <row r="221" spans="2:18" s="9" customFormat="1" ht="25.5" thickBot="1" x14ac:dyDescent="0.3">
      <c r="B221" s="10"/>
      <c r="C221" s="301" t="s">
        <v>388</v>
      </c>
      <c r="D221" s="114" t="s">
        <v>568</v>
      </c>
      <c r="E221" s="29" t="s">
        <v>57</v>
      </c>
      <c r="F221" s="132">
        <v>12</v>
      </c>
      <c r="G221" s="129"/>
      <c r="H221" s="24">
        <f t="shared" si="64"/>
        <v>0</v>
      </c>
      <c r="I221" s="118"/>
      <c r="J221" s="130" t="e">
        <f>+H221/$I$240</f>
        <v>#DIV/0!</v>
      </c>
      <c r="K221" s="30"/>
      <c r="M221" s="47"/>
      <c r="N221" s="116">
        <v>669541</v>
      </c>
      <c r="Q221" s="9" t="s">
        <v>557</v>
      </c>
      <c r="R221" s="123"/>
    </row>
    <row r="222" spans="2:18" s="9" customFormat="1" ht="13.5" thickBot="1" x14ac:dyDescent="0.3">
      <c r="B222" s="10"/>
      <c r="C222" s="160">
        <v>15</v>
      </c>
      <c r="D222" s="211" t="s">
        <v>397</v>
      </c>
      <c r="E222" s="212"/>
      <c r="F222" s="212"/>
      <c r="G222" s="212"/>
      <c r="H222" s="213"/>
      <c r="I222" s="22">
        <f>SUM(H223:H227)</f>
        <v>0</v>
      </c>
      <c r="J222" s="23" t="e">
        <f>I222/$I$240</f>
        <v>#DIV/0!</v>
      </c>
      <c r="K222" s="30"/>
      <c r="M222" s="123"/>
      <c r="N222" s="212"/>
      <c r="R222" s="123"/>
    </row>
    <row r="223" spans="2:18" s="9" customFormat="1" x14ac:dyDescent="0.25">
      <c r="B223" s="10"/>
      <c r="C223" s="301" t="s">
        <v>398</v>
      </c>
      <c r="D223" s="114" t="s">
        <v>399</v>
      </c>
      <c r="E223" s="29" t="s">
        <v>57</v>
      </c>
      <c r="F223" s="132">
        <v>1</v>
      </c>
      <c r="G223" s="129"/>
      <c r="H223" s="24">
        <f t="shared" ref="H223:H227" si="65">F223*G223</f>
        <v>0</v>
      </c>
      <c r="I223" s="118"/>
      <c r="J223" s="130" t="e">
        <f>+H223/$I$240</f>
        <v>#DIV/0!</v>
      </c>
      <c r="K223" s="30"/>
      <c r="M223" s="47"/>
      <c r="N223" s="116">
        <v>669541</v>
      </c>
      <c r="Q223" s="9" t="s">
        <v>193</v>
      </c>
      <c r="R223" s="123"/>
    </row>
    <row r="224" spans="2:18" s="9" customFormat="1" x14ac:dyDescent="0.25">
      <c r="B224" s="10"/>
      <c r="C224" s="301" t="s">
        <v>400</v>
      </c>
      <c r="D224" s="114" t="s">
        <v>401</v>
      </c>
      <c r="E224" s="29" t="s">
        <v>57</v>
      </c>
      <c r="F224" s="132">
        <v>2</v>
      </c>
      <c r="G224" s="129"/>
      <c r="H224" s="24">
        <f t="shared" si="65"/>
        <v>0</v>
      </c>
      <c r="I224" s="118"/>
      <c r="J224" s="130" t="e">
        <f>+H224/$I$240</f>
        <v>#DIV/0!</v>
      </c>
      <c r="K224" s="30"/>
      <c r="M224" s="47"/>
      <c r="N224" s="116">
        <v>669541</v>
      </c>
      <c r="Q224" s="9" t="s">
        <v>193</v>
      </c>
      <c r="R224" s="123"/>
    </row>
    <row r="225" spans="2:18" s="9" customFormat="1" x14ac:dyDescent="0.25">
      <c r="B225" s="10"/>
      <c r="C225" s="301" t="s">
        <v>402</v>
      </c>
      <c r="D225" s="114" t="s">
        <v>403</v>
      </c>
      <c r="E225" s="29" t="s">
        <v>57</v>
      </c>
      <c r="F225" s="132">
        <v>3</v>
      </c>
      <c r="G225" s="129"/>
      <c r="H225" s="24">
        <f t="shared" si="65"/>
        <v>0</v>
      </c>
      <c r="I225" s="118"/>
      <c r="J225" s="130" t="e">
        <f>+H225/$I$240</f>
        <v>#DIV/0!</v>
      </c>
      <c r="K225" s="30"/>
      <c r="M225" s="47"/>
      <c r="N225" s="116">
        <v>669541</v>
      </c>
      <c r="Q225" s="9" t="s">
        <v>193</v>
      </c>
      <c r="R225" s="123"/>
    </row>
    <row r="226" spans="2:18" s="9" customFormat="1" x14ac:dyDescent="0.25">
      <c r="B226" s="10"/>
      <c r="C226" s="301" t="s">
        <v>404</v>
      </c>
      <c r="D226" s="114" t="s">
        <v>405</v>
      </c>
      <c r="E226" s="29" t="s">
        <v>57</v>
      </c>
      <c r="F226" s="132">
        <v>1</v>
      </c>
      <c r="G226" s="129"/>
      <c r="H226" s="24">
        <f t="shared" si="65"/>
        <v>0</v>
      </c>
      <c r="I226" s="118"/>
      <c r="J226" s="130" t="e">
        <f>+H226/$I$240</f>
        <v>#DIV/0!</v>
      </c>
      <c r="K226" s="30"/>
      <c r="M226" s="47"/>
      <c r="N226" s="116">
        <v>669541</v>
      </c>
      <c r="Q226" s="9" t="s">
        <v>193</v>
      </c>
      <c r="R226" s="123"/>
    </row>
    <row r="227" spans="2:18" s="9" customFormat="1" ht="13" thickBot="1" x14ac:dyDescent="0.3">
      <c r="B227" s="10"/>
      <c r="C227" s="301" t="s">
        <v>406</v>
      </c>
      <c r="D227" s="114" t="s">
        <v>407</v>
      </c>
      <c r="E227" s="29" t="s">
        <v>57</v>
      </c>
      <c r="F227" s="132">
        <v>1</v>
      </c>
      <c r="G227" s="129"/>
      <c r="H227" s="24">
        <f t="shared" si="65"/>
        <v>0</v>
      </c>
      <c r="I227" s="118"/>
      <c r="J227" s="130" t="e">
        <f>+H227/$I$240</f>
        <v>#DIV/0!</v>
      </c>
      <c r="K227" s="30"/>
      <c r="M227" s="47"/>
      <c r="N227" s="116">
        <v>669541</v>
      </c>
      <c r="Q227" s="9" t="s">
        <v>193</v>
      </c>
      <c r="R227" s="123"/>
    </row>
    <row r="228" spans="2:18" s="9" customFormat="1" ht="13.5" thickBot="1" x14ac:dyDescent="0.3">
      <c r="B228" s="10"/>
      <c r="C228" s="160">
        <v>16</v>
      </c>
      <c r="D228" s="211" t="s">
        <v>408</v>
      </c>
      <c r="E228" s="212"/>
      <c r="F228" s="212"/>
      <c r="G228" s="212"/>
      <c r="H228" s="213"/>
      <c r="I228" s="22">
        <f>SUM(H229:H231)</f>
        <v>0</v>
      </c>
      <c r="J228" s="23" t="e">
        <f>I228/$I$240</f>
        <v>#DIV/0!</v>
      </c>
      <c r="K228" s="30"/>
      <c r="M228" s="123"/>
      <c r="N228" s="212"/>
      <c r="R228" s="123"/>
    </row>
    <row r="229" spans="2:18" s="9" customFormat="1" ht="37.5" x14ac:dyDescent="0.25">
      <c r="B229" s="10"/>
      <c r="C229" s="229" t="s">
        <v>409</v>
      </c>
      <c r="D229" s="114" t="s">
        <v>410</v>
      </c>
      <c r="E229" s="113" t="s">
        <v>23</v>
      </c>
      <c r="F229" s="120">
        <v>10</v>
      </c>
      <c r="G229" s="129"/>
      <c r="H229" s="24">
        <f t="shared" ref="H229:H230" si="66">F229*G229</f>
        <v>0</v>
      </c>
      <c r="I229" s="118"/>
      <c r="J229" s="130" t="e">
        <f>+H229/$I$240</f>
        <v>#DIV/0!</v>
      </c>
      <c r="K229" s="30"/>
      <c r="L229" s="47"/>
      <c r="M229" s="134"/>
      <c r="N229" s="116">
        <v>669541</v>
      </c>
      <c r="Q229" s="9" t="s">
        <v>37</v>
      </c>
      <c r="R229" s="123"/>
    </row>
    <row r="230" spans="2:18" s="9" customFormat="1" ht="25" x14ac:dyDescent="0.25">
      <c r="B230" s="10"/>
      <c r="C230" s="229" t="s">
        <v>411</v>
      </c>
      <c r="D230" s="114" t="s">
        <v>412</v>
      </c>
      <c r="E230" s="113" t="s">
        <v>23</v>
      </c>
      <c r="F230" s="115">
        <v>32</v>
      </c>
      <c r="G230" s="129"/>
      <c r="H230" s="24">
        <f t="shared" si="66"/>
        <v>0</v>
      </c>
      <c r="I230" s="118"/>
      <c r="J230" s="130" t="e">
        <f>+H230/$I$240</f>
        <v>#DIV/0!</v>
      </c>
      <c r="K230" s="30"/>
      <c r="L230" s="25"/>
      <c r="M230" s="123"/>
      <c r="N230" s="116">
        <v>2872</v>
      </c>
      <c r="Q230" s="9" t="s">
        <v>37</v>
      </c>
      <c r="R230" s="123"/>
    </row>
    <row r="231" spans="2:18" s="9" customFormat="1" ht="25.5" thickBot="1" x14ac:dyDescent="0.3">
      <c r="B231" s="10"/>
      <c r="C231" s="229" t="s">
        <v>564</v>
      </c>
      <c r="D231" s="114" t="s">
        <v>565</v>
      </c>
      <c r="E231" s="113" t="s">
        <v>23</v>
      </c>
      <c r="F231" s="115">
        <v>16</v>
      </c>
      <c r="G231" s="129"/>
      <c r="H231" s="24">
        <f t="shared" ref="H231" si="67">F231*G231</f>
        <v>0</v>
      </c>
      <c r="I231" s="118"/>
      <c r="J231" s="130" t="e">
        <f>+H231/$I$240</f>
        <v>#DIV/0!</v>
      </c>
      <c r="K231" s="30"/>
      <c r="L231" s="25"/>
      <c r="M231" s="123"/>
      <c r="N231" s="116"/>
      <c r="R231" s="123"/>
    </row>
    <row r="232" spans="2:18" s="9" customFormat="1" ht="13.5" thickBot="1" x14ac:dyDescent="0.3">
      <c r="B232" s="10"/>
      <c r="C232" s="160">
        <v>17</v>
      </c>
      <c r="D232" s="211" t="s">
        <v>413</v>
      </c>
      <c r="E232" s="212"/>
      <c r="F232" s="212"/>
      <c r="G232" s="212"/>
      <c r="H232" s="213"/>
      <c r="I232" s="22">
        <f>SUM(H233:H235)</f>
        <v>0</v>
      </c>
      <c r="J232" s="23" t="e">
        <f>I232/$I$240</f>
        <v>#DIV/0!</v>
      </c>
      <c r="K232" s="30"/>
      <c r="M232" s="123"/>
      <c r="N232" s="212"/>
      <c r="R232" s="123"/>
    </row>
    <row r="233" spans="2:18" s="9" customFormat="1" ht="37.5" x14ac:dyDescent="0.25">
      <c r="B233" s="10"/>
      <c r="C233" s="229" t="s">
        <v>414</v>
      </c>
      <c r="D233" s="114" t="s">
        <v>415</v>
      </c>
      <c r="E233" s="113" t="s">
        <v>20</v>
      </c>
      <c r="F233" s="120">
        <v>72</v>
      </c>
      <c r="G233" s="129"/>
      <c r="H233" s="24">
        <f t="shared" ref="H233" si="68">F233*G233</f>
        <v>0</v>
      </c>
      <c r="I233" s="118"/>
      <c r="J233" s="130" t="e">
        <f>+H233/$I$240</f>
        <v>#DIV/0!</v>
      </c>
      <c r="K233" s="30"/>
      <c r="L233" s="47"/>
      <c r="M233" s="134"/>
      <c r="N233" s="116">
        <v>669541</v>
      </c>
      <c r="Q233" s="9" t="s">
        <v>37</v>
      </c>
      <c r="R233" s="123"/>
    </row>
    <row r="234" spans="2:18" s="9" customFormat="1" ht="37.5" x14ac:dyDescent="0.25">
      <c r="B234" s="10"/>
      <c r="C234" s="229" t="s">
        <v>416</v>
      </c>
      <c r="D234" s="114" t="s">
        <v>417</v>
      </c>
      <c r="E234" s="113" t="s">
        <v>20</v>
      </c>
      <c r="F234" s="120">
        <v>72</v>
      </c>
      <c r="G234" s="129"/>
      <c r="H234" s="24">
        <f t="shared" ref="H234:H235" si="69">F234*G234</f>
        <v>0</v>
      </c>
      <c r="I234" s="118"/>
      <c r="J234" s="130" t="e">
        <f>+H234/$I$240</f>
        <v>#DIV/0!</v>
      </c>
      <c r="K234" s="30"/>
      <c r="L234" s="47"/>
      <c r="M234" s="134"/>
      <c r="N234" s="116">
        <v>669541</v>
      </c>
      <c r="Q234" s="9" t="s">
        <v>37</v>
      </c>
      <c r="R234" s="123"/>
    </row>
    <row r="235" spans="2:18" s="9" customFormat="1" ht="50.5" thickBot="1" x14ac:dyDescent="0.3">
      <c r="B235" s="10"/>
      <c r="C235" s="229" t="s">
        <v>418</v>
      </c>
      <c r="D235" s="114" t="s">
        <v>419</v>
      </c>
      <c r="E235" s="113" t="s">
        <v>20</v>
      </c>
      <c r="F235" s="115">
        <v>72</v>
      </c>
      <c r="G235" s="129"/>
      <c r="H235" s="24">
        <f t="shared" si="69"/>
        <v>0</v>
      </c>
      <c r="I235" s="118"/>
      <c r="J235" s="130" t="e">
        <f>+H235/$I$240</f>
        <v>#DIV/0!</v>
      </c>
      <c r="K235" s="30"/>
      <c r="L235" s="25"/>
      <c r="M235" s="123"/>
      <c r="N235" s="116">
        <v>2872</v>
      </c>
      <c r="Q235" s="9" t="s">
        <v>37</v>
      </c>
      <c r="R235" s="123"/>
    </row>
    <row r="236" spans="2:18" s="9" customFormat="1" ht="13.5" thickBot="1" x14ac:dyDescent="0.3">
      <c r="B236" s="10"/>
      <c r="C236" s="160">
        <v>18</v>
      </c>
      <c r="D236" s="211" t="s">
        <v>420</v>
      </c>
      <c r="E236" s="212"/>
      <c r="F236" s="212"/>
      <c r="G236" s="212"/>
      <c r="H236" s="213"/>
      <c r="I236" s="22">
        <f>SUM(H237:H238)</f>
        <v>0</v>
      </c>
      <c r="J236" s="23" t="e">
        <f>I236/$I$240</f>
        <v>#DIV/0!</v>
      </c>
      <c r="K236" s="30"/>
      <c r="M236" s="123"/>
      <c r="N236" s="212"/>
      <c r="R236" s="123"/>
    </row>
    <row r="237" spans="2:18" s="9" customFormat="1" x14ac:dyDescent="0.25">
      <c r="B237" s="10"/>
      <c r="C237" s="229" t="s">
        <v>421</v>
      </c>
      <c r="D237" s="114" t="s">
        <v>422</v>
      </c>
      <c r="E237" s="113" t="s">
        <v>423</v>
      </c>
      <c r="F237" s="120">
        <v>7</v>
      </c>
      <c r="G237" s="129"/>
      <c r="H237" s="24">
        <f t="shared" ref="H237:H238" si="70">F237*G237</f>
        <v>0</v>
      </c>
      <c r="I237" s="118"/>
      <c r="J237" s="130" t="e">
        <f t="shared" ref="J237:J238" si="71">+H237/$I$240</f>
        <v>#DIV/0!</v>
      </c>
      <c r="K237" s="30"/>
      <c r="L237" s="47"/>
      <c r="M237" s="134"/>
      <c r="N237" s="116">
        <v>669541</v>
      </c>
      <c r="Q237" s="9" t="s">
        <v>26</v>
      </c>
      <c r="R237" s="123"/>
    </row>
    <row r="238" spans="2:18" s="9" customFormat="1" x14ac:dyDescent="0.25">
      <c r="B238" s="10"/>
      <c r="C238" s="229" t="s">
        <v>424</v>
      </c>
      <c r="D238" s="114" t="s">
        <v>425</v>
      </c>
      <c r="E238" s="113" t="s">
        <v>20</v>
      </c>
      <c r="F238" s="115">
        <v>315</v>
      </c>
      <c r="G238" s="129"/>
      <c r="H238" s="24">
        <f t="shared" si="70"/>
        <v>0</v>
      </c>
      <c r="I238" s="118"/>
      <c r="J238" s="130" t="e">
        <f t="shared" si="71"/>
        <v>#DIV/0!</v>
      </c>
      <c r="K238" s="30"/>
      <c r="L238" s="25"/>
      <c r="M238" s="123"/>
      <c r="N238" s="116">
        <v>2872</v>
      </c>
      <c r="Q238" s="9" t="s">
        <v>26</v>
      </c>
      <c r="R238" s="123"/>
    </row>
    <row r="239" spans="2:18" s="9" customFormat="1" ht="13" thickBot="1" x14ac:dyDescent="0.3">
      <c r="B239" s="10"/>
      <c r="C239" s="28"/>
      <c r="D239" s="25"/>
      <c r="E239" s="241"/>
      <c r="F239" s="242"/>
      <c r="G239" s="243"/>
      <c r="H239" s="244"/>
      <c r="I239" s="245"/>
      <c r="J239" s="246"/>
      <c r="K239" s="30"/>
      <c r="M239" s="123"/>
      <c r="N239" s="123"/>
      <c r="R239" s="123"/>
    </row>
    <row r="240" spans="2:18" s="9" customFormat="1" ht="16" thickBot="1" x14ac:dyDescent="0.3">
      <c r="B240" s="10"/>
      <c r="C240" s="313" t="s">
        <v>426</v>
      </c>
      <c r="D240" s="314"/>
      <c r="E240" s="314"/>
      <c r="F240" s="314"/>
      <c r="G240" s="314"/>
      <c r="H240" s="315"/>
      <c r="I240" s="26">
        <f>SUM(H12:H238)</f>
        <v>0</v>
      </c>
      <c r="J240" s="27" t="e">
        <f>+I240/I240</f>
        <v>#DIV/0!</v>
      </c>
      <c r="K240" s="30"/>
      <c r="L240" s="123"/>
      <c r="M240" s="123"/>
      <c r="N240" s="123"/>
      <c r="Q240" s="123">
        <f>+I240/200</f>
        <v>0</v>
      </c>
      <c r="R240" s="123"/>
    </row>
    <row r="241" spans="2:18" s="9" customFormat="1" ht="16" thickBot="1" x14ac:dyDescent="0.3">
      <c r="B241" s="10"/>
      <c r="C241" s="247"/>
      <c r="D241" s="248"/>
      <c r="E241" s="248"/>
      <c r="F241" s="248"/>
      <c r="G241" s="248"/>
      <c r="H241" s="248"/>
      <c r="I241" s="249"/>
      <c r="J241" s="31"/>
      <c r="K241" s="30"/>
      <c r="M241" s="123"/>
      <c r="N241" s="123"/>
      <c r="R241" s="123"/>
    </row>
    <row r="242" spans="2:18" s="9" customFormat="1" ht="12.75" customHeight="1" thickBot="1" x14ac:dyDescent="0.3">
      <c r="B242" s="10"/>
      <c r="C242" s="162" t="s">
        <v>427</v>
      </c>
      <c r="D242" s="32" t="s">
        <v>426</v>
      </c>
      <c r="E242" s="33"/>
      <c r="F242" s="33"/>
      <c r="G242" s="33"/>
      <c r="H242" s="34"/>
      <c r="I242" s="35">
        <f>+I240</f>
        <v>0</v>
      </c>
      <c r="J242" s="28"/>
      <c r="K242" s="30"/>
      <c r="M242" s="123"/>
      <c r="N242" s="123"/>
      <c r="R242" s="123"/>
    </row>
    <row r="243" spans="2:18" s="9" customFormat="1" ht="12.75" customHeight="1" thickBot="1" x14ac:dyDescent="0.3">
      <c r="B243" s="10"/>
      <c r="C243" s="163"/>
      <c r="D243" s="36" t="s">
        <v>428</v>
      </c>
      <c r="E243" s="37" t="s">
        <v>429</v>
      </c>
      <c r="F243" s="285"/>
      <c r="G243" s="325"/>
      <c r="H243" s="326"/>
      <c r="I243" s="38">
        <f>I242*$F$243%</f>
        <v>0</v>
      </c>
      <c r="J243" s="28"/>
      <c r="K243" s="30"/>
      <c r="M243" s="123"/>
      <c r="N243" s="123"/>
      <c r="R243" s="123"/>
    </row>
    <row r="244" spans="2:18" s="9" customFormat="1" ht="12.75" customHeight="1" thickBot="1" x14ac:dyDescent="0.3">
      <c r="B244" s="10"/>
      <c r="C244" s="162" t="s">
        <v>430</v>
      </c>
      <c r="D244" s="318" t="s">
        <v>431</v>
      </c>
      <c r="E244" s="321"/>
      <c r="F244" s="321"/>
      <c r="G244" s="321"/>
      <c r="H244" s="321"/>
      <c r="I244" s="35">
        <f>SUM(I242:I243)</f>
        <v>0</v>
      </c>
      <c r="J244" s="28"/>
      <c r="K244" s="30"/>
      <c r="M244" s="123"/>
      <c r="N244" s="123"/>
      <c r="R244" s="123"/>
    </row>
    <row r="245" spans="2:18" s="9" customFormat="1" ht="12.75" customHeight="1" x14ac:dyDescent="0.25">
      <c r="B245" s="10"/>
      <c r="C245" s="163"/>
      <c r="D245" s="36" t="s">
        <v>432</v>
      </c>
      <c r="E245" s="39" t="s">
        <v>429</v>
      </c>
      <c r="F245" s="287"/>
      <c r="G245" s="327"/>
      <c r="H245" s="328"/>
      <c r="I245" s="40">
        <f>I244*$F$245%</f>
        <v>0</v>
      </c>
      <c r="J245" s="28"/>
      <c r="K245" s="30"/>
      <c r="M245" s="123"/>
      <c r="N245" s="123"/>
      <c r="R245" s="123"/>
    </row>
    <row r="246" spans="2:18" s="9" customFormat="1" ht="12.75" customHeight="1" thickBot="1" x14ac:dyDescent="0.3">
      <c r="B246" s="10"/>
      <c r="C246" s="163"/>
      <c r="D246" s="121" t="s">
        <v>433</v>
      </c>
      <c r="E246" s="135" t="s">
        <v>429</v>
      </c>
      <c r="F246" s="288"/>
      <c r="G246" s="329"/>
      <c r="H246" s="330"/>
      <c r="I246" s="122">
        <f>I244*$F$246%</f>
        <v>0</v>
      </c>
      <c r="J246" s="28"/>
      <c r="K246" s="30"/>
      <c r="M246" s="123"/>
      <c r="N246" s="123"/>
      <c r="R246" s="123"/>
    </row>
    <row r="247" spans="2:18" s="9" customFormat="1" ht="12.75" customHeight="1" thickBot="1" x14ac:dyDescent="0.3">
      <c r="B247" s="10"/>
      <c r="C247" s="162" t="s">
        <v>434</v>
      </c>
      <c r="D247" s="318" t="s">
        <v>435</v>
      </c>
      <c r="E247" s="321"/>
      <c r="F247" s="321"/>
      <c r="G247" s="321"/>
      <c r="H247" s="41"/>
      <c r="I247" s="35">
        <f>SUM(I244:I246)</f>
        <v>0</v>
      </c>
      <c r="J247" s="28"/>
      <c r="K247" s="30"/>
      <c r="M247" s="123"/>
      <c r="N247" s="123"/>
      <c r="R247" s="123"/>
    </row>
    <row r="248" spans="2:18" s="9" customFormat="1" ht="12.75" customHeight="1" thickBot="1" x14ac:dyDescent="0.3">
      <c r="B248" s="10"/>
      <c r="C248" s="164"/>
      <c r="D248" s="48" t="s">
        <v>436</v>
      </c>
      <c r="E248" s="37" t="s">
        <v>429</v>
      </c>
      <c r="F248" s="285"/>
      <c r="G248" s="325"/>
      <c r="H248" s="326"/>
      <c r="I248" s="40">
        <f>I247*$F$248%</f>
        <v>0</v>
      </c>
      <c r="J248" s="28"/>
      <c r="K248" s="30"/>
      <c r="M248" s="123"/>
      <c r="N248" s="123"/>
      <c r="R248" s="123"/>
    </row>
    <row r="249" spans="2:18" s="9" customFormat="1" ht="12.75" customHeight="1" thickBot="1" x14ac:dyDescent="0.3">
      <c r="B249" s="10"/>
      <c r="C249" s="162" t="s">
        <v>437</v>
      </c>
      <c r="D249" s="318" t="s">
        <v>438</v>
      </c>
      <c r="E249" s="319"/>
      <c r="F249" s="319"/>
      <c r="G249" s="319"/>
      <c r="H249" s="320"/>
      <c r="I249" s="26">
        <f>SUM(I247+I248)</f>
        <v>0</v>
      </c>
      <c r="J249" s="28"/>
      <c r="K249" s="30"/>
      <c r="M249" s="123"/>
      <c r="N249" s="123"/>
      <c r="R249" s="123"/>
    </row>
    <row r="250" spans="2:18" s="9" customFormat="1" ht="12.75" customHeight="1" thickBot="1" x14ac:dyDescent="0.3">
      <c r="B250" s="10"/>
      <c r="C250" s="250"/>
      <c r="D250" s="251"/>
      <c r="E250" s="250"/>
      <c r="F250" s="250"/>
      <c r="G250" s="245"/>
      <c r="H250" s="245"/>
      <c r="I250" s="252"/>
      <c r="J250" s="28"/>
      <c r="K250" s="30"/>
      <c r="M250" s="123"/>
      <c r="N250" s="123"/>
      <c r="R250" s="123"/>
    </row>
    <row r="251" spans="2:18" s="9" customFormat="1" ht="12.75" customHeight="1" thickBot="1" x14ac:dyDescent="0.3">
      <c r="B251" s="10"/>
      <c r="C251" s="250"/>
      <c r="D251" s="318" t="s">
        <v>439</v>
      </c>
      <c r="E251" s="321"/>
      <c r="F251" s="321"/>
      <c r="G251" s="321"/>
      <c r="H251" s="322"/>
      <c r="I251" s="42" t="e">
        <f>+I249/I242</f>
        <v>#DIV/0!</v>
      </c>
      <c r="J251" s="28"/>
      <c r="K251" s="30"/>
      <c r="L251" s="47"/>
      <c r="M251" s="123"/>
      <c r="N251" s="123"/>
      <c r="R251" s="123"/>
    </row>
    <row r="252" spans="2:18" s="9" customFormat="1" ht="12.75" customHeight="1" thickBot="1" x14ac:dyDescent="0.3">
      <c r="B252" s="10"/>
      <c r="C252" s="250"/>
      <c r="D252" s="253"/>
      <c r="E252" s="237"/>
      <c r="F252" s="237"/>
      <c r="G252" s="237"/>
      <c r="H252" s="237"/>
      <c r="I252" s="49"/>
      <c r="J252" s="28"/>
      <c r="K252" s="30"/>
      <c r="M252" s="123"/>
      <c r="N252" s="123"/>
      <c r="R252" s="123"/>
    </row>
    <row r="253" spans="2:18" s="9" customFormat="1" ht="12.75" customHeight="1" thickBot="1" x14ac:dyDescent="0.3">
      <c r="B253" s="10"/>
      <c r="C253" s="313" t="s">
        <v>440</v>
      </c>
      <c r="D253" s="314"/>
      <c r="E253" s="314"/>
      <c r="F253" s="314"/>
      <c r="G253" s="314"/>
      <c r="H253" s="315"/>
      <c r="I253" s="316" t="e">
        <f>I240*I251</f>
        <v>#DIV/0!</v>
      </c>
      <c r="J253" s="317"/>
      <c r="K253" s="30"/>
      <c r="M253" s="123"/>
      <c r="N253" s="123"/>
      <c r="R253" s="123"/>
    </row>
    <row r="254" spans="2:18" s="9" customFormat="1" ht="12.75" customHeight="1" thickBot="1" x14ac:dyDescent="0.3">
      <c r="B254" s="10"/>
      <c r="C254" s="323"/>
      <c r="D254" s="323"/>
      <c r="E254" s="324"/>
      <c r="F254" s="324"/>
      <c r="G254" s="324"/>
      <c r="H254" s="324"/>
      <c r="I254" s="324"/>
      <c r="J254" s="323"/>
      <c r="K254" s="11"/>
      <c r="M254" s="123"/>
      <c r="N254" s="123"/>
      <c r="R254" s="123"/>
    </row>
    <row r="255" spans="2:18" s="9" customFormat="1" ht="12.75" customHeight="1" thickBot="1" x14ac:dyDescent="0.3">
      <c r="B255" s="10"/>
      <c r="C255" s="160">
        <v>19</v>
      </c>
      <c r="D255" s="310" t="s">
        <v>441</v>
      </c>
      <c r="E255" s="311"/>
      <c r="F255" s="311"/>
      <c r="G255" s="311"/>
      <c r="H255" s="312"/>
      <c r="I255" s="43">
        <f>SUM(H256:H258)</f>
        <v>0</v>
      </c>
      <c r="J255" s="44"/>
      <c r="K255" s="30"/>
      <c r="M255" s="123"/>
      <c r="R255" s="123"/>
    </row>
    <row r="256" spans="2:18" s="9" customFormat="1" ht="12.65" customHeight="1" x14ac:dyDescent="0.25">
      <c r="B256" s="10"/>
      <c r="C256" s="229" t="s">
        <v>442</v>
      </c>
      <c r="D256" s="231" t="s">
        <v>443</v>
      </c>
      <c r="E256" s="29" t="s">
        <v>423</v>
      </c>
      <c r="F256" s="286">
        <v>7</v>
      </c>
      <c r="G256" s="129"/>
      <c r="H256" s="233">
        <f>F256*G256</f>
        <v>0</v>
      </c>
      <c r="I256" s="234"/>
      <c r="J256" s="28"/>
      <c r="K256" s="30"/>
      <c r="L256" s="47"/>
      <c r="M256" s="134"/>
      <c r="N256" s="232">
        <v>1700000</v>
      </c>
      <c r="R256" s="123"/>
    </row>
    <row r="257" spans="2:18" s="9" customFormat="1" ht="12.75" customHeight="1" x14ac:dyDescent="0.25">
      <c r="B257" s="10"/>
      <c r="C257" s="229" t="s">
        <v>444</v>
      </c>
      <c r="D257" s="235" t="s">
        <v>445</v>
      </c>
      <c r="E257" s="29" t="s">
        <v>423</v>
      </c>
      <c r="F257" s="286">
        <v>7</v>
      </c>
      <c r="G257" s="129"/>
      <c r="H257" s="233">
        <f>F257*G257</f>
        <v>0</v>
      </c>
      <c r="I257" s="116"/>
      <c r="J257" s="28"/>
      <c r="K257" s="30"/>
      <c r="L257" s="47"/>
      <c r="M257" s="134"/>
      <c r="N257" s="116">
        <v>960000</v>
      </c>
      <c r="R257" s="123"/>
    </row>
    <row r="258" spans="2:18" s="9" customFormat="1" ht="12.75" customHeight="1" x14ac:dyDescent="0.25">
      <c r="B258" s="10"/>
      <c r="C258" s="229" t="s">
        <v>594</v>
      </c>
      <c r="D258" s="235" t="s">
        <v>595</v>
      </c>
      <c r="E258" s="29" t="s">
        <v>423</v>
      </c>
      <c r="F258" s="286">
        <v>7</v>
      </c>
      <c r="G258" s="129"/>
      <c r="H258" s="233">
        <f>F258*G258</f>
        <v>0</v>
      </c>
      <c r="I258" s="116"/>
      <c r="J258" s="28"/>
      <c r="K258" s="30"/>
      <c r="L258" s="47"/>
      <c r="M258" s="134"/>
      <c r="N258" s="116">
        <v>960000</v>
      </c>
      <c r="R258" s="123"/>
    </row>
    <row r="259" spans="2:18" s="9" customFormat="1" ht="12.75" customHeight="1" thickBot="1" x14ac:dyDescent="0.3">
      <c r="B259" s="10"/>
      <c r="C259" s="254"/>
      <c r="D259" s="255"/>
      <c r="E259" s="256"/>
      <c r="F259" s="254"/>
      <c r="G259" s="254"/>
      <c r="H259" s="245"/>
      <c r="I259" s="245"/>
      <c r="J259" s="245"/>
      <c r="K259" s="11"/>
      <c r="L259" s="47"/>
      <c r="M259" s="123"/>
      <c r="N259" s="123"/>
      <c r="R259" s="123"/>
    </row>
    <row r="260" spans="2:18" s="9" customFormat="1" ht="23.25" customHeight="1" thickBot="1" x14ac:dyDescent="0.3">
      <c r="B260" s="10"/>
      <c r="C260" s="313" t="s">
        <v>446</v>
      </c>
      <c r="D260" s="314"/>
      <c r="E260" s="314"/>
      <c r="F260" s="314"/>
      <c r="G260" s="314"/>
      <c r="H260" s="315"/>
      <c r="I260" s="316" t="e">
        <f>+I253+I255</f>
        <v>#DIV/0!</v>
      </c>
      <c r="J260" s="317"/>
      <c r="K260" s="11"/>
      <c r="M260" s="123"/>
      <c r="N260" s="123"/>
      <c r="Q260" s="123"/>
      <c r="R260" s="123"/>
    </row>
    <row r="261" spans="2:18" s="9" customFormat="1" x14ac:dyDescent="0.25">
      <c r="B261" s="10"/>
      <c r="C261" s="257"/>
      <c r="D261" s="258"/>
      <c r="E261" s="258"/>
      <c r="F261" s="258"/>
      <c r="G261" s="258"/>
      <c r="H261" s="258"/>
      <c r="I261" s="258"/>
      <c r="J261" s="258"/>
      <c r="K261" s="30"/>
      <c r="L261"/>
      <c r="M261" s="127"/>
      <c r="N261" s="123"/>
      <c r="R261" s="123"/>
    </row>
    <row r="262" spans="2:18" s="9" customFormat="1" ht="13" x14ac:dyDescent="0.25">
      <c r="B262" s="10"/>
      <c r="C262" s="275" t="s">
        <v>447</v>
      </c>
      <c r="D262" s="267"/>
      <c r="E262" s="267"/>
      <c r="F262" s="267"/>
      <c r="G262" s="267"/>
      <c r="H262" s="268"/>
      <c r="I262" s="269" t="s">
        <v>448</v>
      </c>
      <c r="J262" s="269" t="s">
        <v>449</v>
      </c>
      <c r="K262" s="11"/>
      <c r="M262" s="123"/>
      <c r="N262" s="123"/>
      <c r="R262" s="123"/>
    </row>
    <row r="263" spans="2:18" s="9" customFormat="1" ht="13" x14ac:dyDescent="0.25">
      <c r="B263" s="10"/>
      <c r="C263" s="276">
        <f>+C12</f>
        <v>1</v>
      </c>
      <c r="D263" s="270" t="str">
        <f t="shared" ref="D263:D280" si="72">+VLOOKUP(C263,$C$12:$J$238,2,0)</f>
        <v>TAREAS PRELIMINARES</v>
      </c>
      <c r="E263" s="267"/>
      <c r="F263" s="267"/>
      <c r="G263" s="267"/>
      <c r="H263" s="271"/>
      <c r="I263" s="142" t="e">
        <f>+I12*$I$251</f>
        <v>#DIV/0!</v>
      </c>
      <c r="J263" s="168" t="e">
        <f>+I263/$I$260</f>
        <v>#DIV/0!</v>
      </c>
      <c r="K263" s="11"/>
      <c r="M263" s="134"/>
      <c r="N263" s="134"/>
      <c r="R263" s="123"/>
    </row>
    <row r="264" spans="2:18" s="9" customFormat="1" ht="13" x14ac:dyDescent="0.25">
      <c r="B264" s="10"/>
      <c r="C264" s="276">
        <f>+C20</f>
        <v>2</v>
      </c>
      <c r="D264" s="270" t="str">
        <f t="shared" si="72"/>
        <v>DEMOLICIONES Y RETIROS</v>
      </c>
      <c r="E264" s="272"/>
      <c r="F264" s="273"/>
      <c r="G264" s="273"/>
      <c r="H264" s="274"/>
      <c r="I264" s="142" t="e">
        <f>+I20*$I$251</f>
        <v>#DIV/0!</v>
      </c>
      <c r="J264" s="168" t="e">
        <f t="shared" ref="J264:J271" si="73">+I264/$I$260</f>
        <v>#DIV/0!</v>
      </c>
      <c r="K264" s="11"/>
      <c r="M264" s="134"/>
      <c r="N264" s="134"/>
      <c r="R264" s="123"/>
    </row>
    <row r="265" spans="2:18" s="9" customFormat="1" ht="13" x14ac:dyDescent="0.25">
      <c r="B265" s="10"/>
      <c r="C265" s="276">
        <f>+C35</f>
        <v>3</v>
      </c>
      <c r="D265" s="270" t="str">
        <f t="shared" si="72"/>
        <v>MOVIMIENTO DE SUELOS Y ESTRUCTURA DE H°A°</v>
      </c>
      <c r="E265" s="272"/>
      <c r="F265" s="273"/>
      <c r="G265" s="273"/>
      <c r="H265" s="274"/>
      <c r="I265" s="142" t="e">
        <f>+I35*$I$251</f>
        <v>#DIV/0!</v>
      </c>
      <c r="J265" s="168" t="e">
        <f t="shared" si="73"/>
        <v>#DIV/0!</v>
      </c>
      <c r="K265" s="11"/>
      <c r="M265" s="134"/>
      <c r="N265" s="134"/>
      <c r="R265" s="123"/>
    </row>
    <row r="266" spans="2:18" s="9" customFormat="1" ht="13" x14ac:dyDescent="0.25">
      <c r="B266" s="10"/>
      <c r="C266" s="276">
        <v>4</v>
      </c>
      <c r="D266" s="270" t="str">
        <f t="shared" si="72"/>
        <v>ALBAÑILERIA</v>
      </c>
      <c r="E266" s="272"/>
      <c r="F266" s="273"/>
      <c r="G266" s="273"/>
      <c r="H266" s="274"/>
      <c r="I266" s="142" t="e">
        <f>I48*$I$251</f>
        <v>#DIV/0!</v>
      </c>
      <c r="J266" s="168" t="e">
        <f t="shared" si="73"/>
        <v>#DIV/0!</v>
      </c>
      <c r="K266" s="11"/>
      <c r="M266" s="134"/>
      <c r="N266" s="134"/>
      <c r="R266" s="123"/>
    </row>
    <row r="267" spans="2:18" ht="13" x14ac:dyDescent="0.3">
      <c r="B267" s="259"/>
      <c r="C267" s="276">
        <v>5</v>
      </c>
      <c r="D267" s="141" t="str">
        <f t="shared" si="72"/>
        <v>CONSTRUCCIÓN EN SECO</v>
      </c>
      <c r="E267" s="137"/>
      <c r="F267" s="138"/>
      <c r="G267" s="138"/>
      <c r="H267" s="139"/>
      <c r="I267" s="142" t="e">
        <f>I77*$I$251</f>
        <v>#DIV/0!</v>
      </c>
      <c r="J267" s="168" t="e">
        <f t="shared" si="73"/>
        <v>#DIV/0!</v>
      </c>
      <c r="K267" s="260"/>
      <c r="M267" s="169"/>
      <c r="N267" s="169"/>
    </row>
    <row r="268" spans="2:18" ht="12.65" customHeight="1" x14ac:dyDescent="0.3">
      <c r="B268" s="259"/>
      <c r="C268" s="276">
        <v>6</v>
      </c>
      <c r="D268" s="141" t="str">
        <f t="shared" si="72"/>
        <v>CARPINTERIAS</v>
      </c>
      <c r="E268" s="137"/>
      <c r="F268" s="138"/>
      <c r="G268" s="138"/>
      <c r="H268" s="139"/>
      <c r="I268" s="142" t="e">
        <f>I86*$I$251</f>
        <v>#DIV/0!</v>
      </c>
      <c r="J268" s="168" t="e">
        <f t="shared" si="73"/>
        <v>#DIV/0!</v>
      </c>
      <c r="K268" s="260"/>
      <c r="M268" s="169"/>
      <c r="N268" s="169"/>
    </row>
    <row r="269" spans="2:18" ht="13" x14ac:dyDescent="0.3">
      <c r="B269" s="259"/>
      <c r="C269" s="276">
        <v>7</v>
      </c>
      <c r="D269" s="141" t="str">
        <f t="shared" si="72"/>
        <v>PINTURA</v>
      </c>
      <c r="E269" s="137"/>
      <c r="F269" s="138"/>
      <c r="G269" s="138"/>
      <c r="H269" s="139"/>
      <c r="I269" s="142" t="e">
        <f>I100*$I$251</f>
        <v>#DIV/0!</v>
      </c>
      <c r="J269" s="168" t="e">
        <f t="shared" si="73"/>
        <v>#DIV/0!</v>
      </c>
      <c r="K269" s="260"/>
      <c r="M269" s="169"/>
      <c r="N269" s="169"/>
    </row>
    <row r="270" spans="2:18" ht="13" x14ac:dyDescent="0.3">
      <c r="B270" s="259"/>
      <c r="C270" s="276">
        <v>8</v>
      </c>
      <c r="D270" s="141" t="str">
        <f t="shared" si="72"/>
        <v>INSTALACION SANITARIA</v>
      </c>
      <c r="E270" s="137"/>
      <c r="F270" s="138"/>
      <c r="G270" s="138"/>
      <c r="H270" s="139"/>
      <c r="I270" s="142" t="e">
        <f>I105*$I$251</f>
        <v>#DIV/0!</v>
      </c>
      <c r="J270" s="168" t="e">
        <f t="shared" si="73"/>
        <v>#DIV/0!</v>
      </c>
      <c r="K270" s="260"/>
      <c r="M270" s="169"/>
      <c r="N270" s="169"/>
    </row>
    <row r="271" spans="2:18" ht="13" x14ac:dyDescent="0.3">
      <c r="B271" s="259"/>
      <c r="C271" s="276">
        <v>9</v>
      </c>
      <c r="D271" s="141" t="str">
        <f t="shared" si="72"/>
        <v>INSTALACION PLUVIAL</v>
      </c>
      <c r="E271" s="137"/>
      <c r="F271" s="138"/>
      <c r="G271" s="138"/>
      <c r="H271" s="139"/>
      <c r="I271" s="142" t="e">
        <f>I130*$I$251</f>
        <v>#DIV/0!</v>
      </c>
      <c r="J271" s="168" t="e">
        <f t="shared" si="73"/>
        <v>#DIV/0!</v>
      </c>
      <c r="K271" s="260"/>
      <c r="M271" s="169"/>
      <c r="N271" s="169"/>
    </row>
    <row r="272" spans="2:18" ht="13" x14ac:dyDescent="0.3">
      <c r="B272" s="259"/>
      <c r="C272" s="277">
        <v>10</v>
      </c>
      <c r="D272" s="141" t="str">
        <f t="shared" si="72"/>
        <v>INSTALACIÓN ELÉCTRICA</v>
      </c>
      <c r="E272" s="137"/>
      <c r="F272" s="138"/>
      <c r="G272" s="138"/>
      <c r="H272" s="139"/>
      <c r="I272" s="142" t="e">
        <f>I141*$I$251</f>
        <v>#DIV/0!</v>
      </c>
      <c r="J272" s="168" t="e">
        <f>+I272/$I$260</f>
        <v>#DIV/0!</v>
      </c>
      <c r="K272" s="260"/>
      <c r="M272" s="169"/>
      <c r="N272" s="169"/>
    </row>
    <row r="273" spans="2:21" ht="13" x14ac:dyDescent="0.3">
      <c r="B273" s="259"/>
      <c r="C273" s="277">
        <v>11</v>
      </c>
      <c r="D273" s="141" t="str">
        <f t="shared" si="72"/>
        <v>INSTALACIÓN TERMOMECANICA</v>
      </c>
      <c r="E273" s="137"/>
      <c r="F273" s="138"/>
      <c r="G273" s="138"/>
      <c r="H273" s="139"/>
      <c r="I273" s="142" t="e">
        <f>I176*$I$251</f>
        <v>#DIV/0!</v>
      </c>
      <c r="J273" s="168" t="e">
        <f>+I273/$I$260</f>
        <v>#DIV/0!</v>
      </c>
      <c r="K273" s="260"/>
      <c r="M273" s="169"/>
      <c r="N273" s="169"/>
    </row>
    <row r="274" spans="2:21" ht="13" x14ac:dyDescent="0.3">
      <c r="B274" s="259"/>
      <c r="C274" s="277">
        <f>C187</f>
        <v>12</v>
      </c>
      <c r="D274" s="141" t="str">
        <f t="shared" si="72"/>
        <v>MARMOLERIA</v>
      </c>
      <c r="E274" s="137"/>
      <c r="F274" s="138"/>
      <c r="G274" s="138"/>
      <c r="H274" s="139"/>
      <c r="I274" s="142" t="e">
        <f>I187*$I$251</f>
        <v>#DIV/0!</v>
      </c>
      <c r="J274" s="168" t="e">
        <f t="shared" ref="J274:J280" si="74">+I274/$I$260</f>
        <v>#DIV/0!</v>
      </c>
      <c r="K274" s="260"/>
      <c r="M274" s="169"/>
      <c r="N274" s="169"/>
    </row>
    <row r="275" spans="2:21" ht="13" x14ac:dyDescent="0.3">
      <c r="B275" s="259"/>
      <c r="C275" s="277">
        <f>C189</f>
        <v>13</v>
      </c>
      <c r="D275" s="141" t="str">
        <f t="shared" si="72"/>
        <v>SISTEMA DE OSCURECIMIENTO</v>
      </c>
      <c r="E275" s="137"/>
      <c r="F275" s="138"/>
      <c r="G275" s="138"/>
      <c r="H275" s="139"/>
      <c r="I275" s="142" t="e">
        <f>I189*$I$251</f>
        <v>#DIV/0!</v>
      </c>
      <c r="J275" s="168" t="e">
        <f t="shared" si="74"/>
        <v>#DIV/0!</v>
      </c>
      <c r="K275" s="260"/>
      <c r="M275" s="169"/>
      <c r="N275" s="169"/>
    </row>
    <row r="276" spans="2:21" ht="13" x14ac:dyDescent="0.3">
      <c r="B276" s="259"/>
      <c r="C276" s="277">
        <f>C197</f>
        <v>14</v>
      </c>
      <c r="D276" s="141" t="str">
        <f t="shared" si="72"/>
        <v>MOBILIARIO Y SILLAS</v>
      </c>
      <c r="E276" s="137"/>
      <c r="F276" s="138"/>
      <c r="G276" s="138"/>
      <c r="H276" s="139"/>
      <c r="I276" s="142" t="e">
        <f>I197*$I$251</f>
        <v>#DIV/0!</v>
      </c>
      <c r="J276" s="168" t="e">
        <f t="shared" si="74"/>
        <v>#DIV/0!</v>
      </c>
      <c r="K276" s="260"/>
      <c r="M276" s="169"/>
      <c r="N276" s="169"/>
    </row>
    <row r="277" spans="2:21" ht="13" x14ac:dyDescent="0.3">
      <c r="B277" s="259"/>
      <c r="C277" s="277">
        <f>C222</f>
        <v>15</v>
      </c>
      <c r="D277" s="141" t="str">
        <f t="shared" si="72"/>
        <v>EQUIPAMIENTO</v>
      </c>
      <c r="E277" s="137"/>
      <c r="F277" s="138"/>
      <c r="G277" s="138"/>
      <c r="H277" s="139"/>
      <c r="I277" s="142" t="e">
        <f>I222*$I$251</f>
        <v>#DIV/0!</v>
      </c>
      <c r="J277" s="168" t="e">
        <f t="shared" si="74"/>
        <v>#DIV/0!</v>
      </c>
      <c r="K277" s="260"/>
      <c r="M277" s="169"/>
      <c r="N277" s="169"/>
    </row>
    <row r="278" spans="2:21" ht="13" x14ac:dyDescent="0.3">
      <c r="B278" s="259"/>
      <c r="C278" s="277">
        <f>C228</f>
        <v>16</v>
      </c>
      <c r="D278" s="141" t="str">
        <f t="shared" si="72"/>
        <v>ZINGUERIA</v>
      </c>
      <c r="E278" s="137"/>
      <c r="F278" s="138"/>
      <c r="G278" s="138"/>
      <c r="H278" s="139"/>
      <c r="I278" s="142" t="e">
        <f>I228*$I$251</f>
        <v>#DIV/0!</v>
      </c>
      <c r="J278" s="168" t="e">
        <f t="shared" si="74"/>
        <v>#DIV/0!</v>
      </c>
      <c r="K278" s="260"/>
      <c r="M278" s="169"/>
      <c r="N278" s="169"/>
    </row>
    <row r="279" spans="2:21" ht="13" x14ac:dyDescent="0.3">
      <c r="B279" s="259"/>
      <c r="C279" s="277">
        <f>C232</f>
        <v>17</v>
      </c>
      <c r="D279" s="141" t="str">
        <f t="shared" si="72"/>
        <v>IMPERMEABILIZACION</v>
      </c>
      <c r="E279" s="137"/>
      <c r="F279" s="138"/>
      <c r="G279" s="138"/>
      <c r="H279" s="139"/>
      <c r="I279" s="142" t="e">
        <f>I232*$I$251</f>
        <v>#DIV/0!</v>
      </c>
      <c r="J279" s="168" t="e">
        <f t="shared" si="74"/>
        <v>#DIV/0!</v>
      </c>
      <c r="K279" s="260"/>
      <c r="M279" s="169"/>
      <c r="N279" s="169"/>
    </row>
    <row r="280" spans="2:21" ht="13" x14ac:dyDescent="0.3">
      <c r="B280" s="259"/>
      <c r="C280" s="277">
        <f>C236</f>
        <v>18</v>
      </c>
      <c r="D280" s="141" t="str">
        <f t="shared" si="72"/>
        <v>LIMPIEZA DE OBRA</v>
      </c>
      <c r="E280" s="137"/>
      <c r="F280" s="138"/>
      <c r="G280" s="138"/>
      <c r="H280" s="139"/>
      <c r="I280" s="142" t="e">
        <f>+I236*$I$251</f>
        <v>#DIV/0!</v>
      </c>
      <c r="J280" s="168" t="e">
        <f t="shared" si="74"/>
        <v>#DIV/0!</v>
      </c>
      <c r="K280" s="260"/>
      <c r="M280" s="169"/>
      <c r="N280" s="169"/>
    </row>
    <row r="281" spans="2:21" ht="13" x14ac:dyDescent="0.3">
      <c r="B281" s="259"/>
      <c r="C281" s="165"/>
      <c r="D281" s="292" t="s">
        <v>450</v>
      </c>
      <c r="E281" s="293"/>
      <c r="F281" s="293"/>
      <c r="G281" s="293"/>
      <c r="H281" s="293"/>
      <c r="I281" s="143" t="e">
        <f>SUM(I263:I280)</f>
        <v>#DIV/0!</v>
      </c>
      <c r="J281" s="145" t="e">
        <f>SUM(J263:J280)</f>
        <v>#DIV/0!</v>
      </c>
      <c r="K281" s="260"/>
    </row>
    <row r="282" spans="2:21" ht="13" x14ac:dyDescent="0.25">
      <c r="B282" s="259"/>
      <c r="C282" s="165"/>
      <c r="K282" s="260"/>
    </row>
    <row r="283" spans="2:21" ht="13" x14ac:dyDescent="0.3">
      <c r="B283" s="259"/>
      <c r="C283" s="275">
        <f>+C255</f>
        <v>19</v>
      </c>
      <c r="D283" s="141" t="str">
        <f>+D255</f>
        <v>HONORARIOS REPRESENTANTES TECNICOS</v>
      </c>
      <c r="E283" s="137"/>
      <c r="F283" s="138"/>
      <c r="G283" s="138"/>
      <c r="H283" s="139"/>
      <c r="I283" s="142">
        <f>+I255</f>
        <v>0</v>
      </c>
      <c r="J283" s="144" t="e">
        <f>+I283/I260</f>
        <v>#DIV/0!</v>
      </c>
      <c r="K283" s="260"/>
    </row>
    <row r="284" spans="2:21" ht="13" x14ac:dyDescent="0.3">
      <c r="B284" s="259"/>
      <c r="C284" s="165"/>
      <c r="D284" s="305" t="s">
        <v>451</v>
      </c>
      <c r="E284" s="306"/>
      <c r="F284" s="306"/>
      <c r="G284" s="306"/>
      <c r="H284" s="306"/>
      <c r="I284" s="143" t="e">
        <f>+I283+I281</f>
        <v>#DIV/0!</v>
      </c>
      <c r="J284" s="145" t="e">
        <f>+J283+J281</f>
        <v>#DIV/0!</v>
      </c>
      <c r="K284" s="260"/>
    </row>
    <row r="285" spans="2:21" x14ac:dyDescent="0.25">
      <c r="B285" s="259"/>
      <c r="K285" s="260"/>
    </row>
    <row r="286" spans="2:21" x14ac:dyDescent="0.25">
      <c r="B286" s="259"/>
      <c r="C286" s="166"/>
      <c r="D286" s="146" t="s">
        <v>596</v>
      </c>
      <c r="E286" s="137"/>
      <c r="F286" s="138"/>
      <c r="G286" s="138"/>
      <c r="H286" s="139"/>
      <c r="I286" s="230">
        <v>104</v>
      </c>
      <c r="J286" s="167"/>
      <c r="K286" s="260"/>
      <c r="T286" s="123"/>
      <c r="U286" s="9"/>
    </row>
    <row r="287" spans="2:21" x14ac:dyDescent="0.25">
      <c r="B287" s="259"/>
      <c r="C287" s="166"/>
      <c r="D287" s="146" t="s">
        <v>597</v>
      </c>
      <c r="E287" s="137"/>
      <c r="F287" s="138"/>
      <c r="G287" s="138"/>
      <c r="H287" s="139"/>
      <c r="I287" s="230">
        <v>60</v>
      </c>
      <c r="J287" s="167"/>
      <c r="K287" s="260"/>
      <c r="T287" s="123"/>
      <c r="U287" s="9"/>
    </row>
    <row r="288" spans="2:21" x14ac:dyDescent="0.25">
      <c r="B288" s="259"/>
      <c r="C288" s="166"/>
      <c r="D288" s="146" t="s">
        <v>598</v>
      </c>
      <c r="E288" s="137"/>
      <c r="F288" s="138"/>
      <c r="G288" s="138"/>
      <c r="H288" s="139"/>
      <c r="I288" s="230">
        <v>40</v>
      </c>
      <c r="J288" s="167"/>
      <c r="K288" s="260"/>
      <c r="S288" s="124"/>
      <c r="T288" s="123"/>
      <c r="U288" s="9"/>
    </row>
    <row r="289" spans="2:21" x14ac:dyDescent="0.25">
      <c r="B289" s="259"/>
      <c r="D289" s="146" t="s">
        <v>452</v>
      </c>
      <c r="E289" s="137"/>
      <c r="F289" s="138"/>
      <c r="G289" s="138"/>
      <c r="H289" s="139"/>
      <c r="I289" s="140" t="e">
        <f>+I260/(I286+I287+(I288*0.5))</f>
        <v>#DIV/0!</v>
      </c>
      <c r="J289" s="167"/>
      <c r="K289" s="260"/>
      <c r="T289" s="302"/>
      <c r="U289" s="9"/>
    </row>
    <row r="290" spans="2:21" x14ac:dyDescent="0.25">
      <c r="B290" s="259"/>
      <c r="K290" s="260"/>
      <c r="T290" s="302"/>
      <c r="U290" s="9"/>
    </row>
    <row r="291" spans="2:21" ht="13" thickBot="1" x14ac:dyDescent="0.3">
      <c r="B291" s="261"/>
      <c r="C291" s="262"/>
      <c r="D291" s="263"/>
      <c r="E291" s="264"/>
      <c r="F291" s="262"/>
      <c r="G291" s="262"/>
      <c r="H291" s="265"/>
      <c r="I291" s="265"/>
      <c r="J291" s="265"/>
      <c r="K291" s="266"/>
      <c r="T291" s="302"/>
      <c r="U291" s="9"/>
    </row>
    <row r="292" spans="2:21" x14ac:dyDescent="0.25">
      <c r="T292" s="9"/>
      <c r="U292" s="9"/>
    </row>
    <row r="294" spans="2:21" x14ac:dyDescent="0.25">
      <c r="J294" s="303"/>
      <c r="S294">
        <v>0.29441361219167844</v>
      </c>
    </row>
    <row r="295" spans="2:21" x14ac:dyDescent="0.25">
      <c r="J295" s="303"/>
      <c r="S295">
        <v>0.20163149821832704</v>
      </c>
    </row>
    <row r="296" spans="2:21" x14ac:dyDescent="0.25">
      <c r="J296" s="303"/>
      <c r="S296">
        <v>0.17626907990562235</v>
      </c>
    </row>
    <row r="297" spans="2:21" x14ac:dyDescent="0.25">
      <c r="J297" s="303"/>
      <c r="S297">
        <v>0.14943173028015613</v>
      </c>
    </row>
    <row r="298" spans="2:21" x14ac:dyDescent="0.25">
      <c r="J298" s="303"/>
      <c r="S298">
        <v>9.6780959089814877E-2</v>
      </c>
    </row>
    <row r="299" spans="2:21" x14ac:dyDescent="0.25">
      <c r="J299" s="303"/>
    </row>
    <row r="300" spans="2:21" x14ac:dyDescent="0.25">
      <c r="J300" s="303"/>
      <c r="S300">
        <v>8.1473120314401071E-2</v>
      </c>
    </row>
    <row r="301" spans="2:21" x14ac:dyDescent="0.25">
      <c r="J301" s="303"/>
    </row>
    <row r="302" spans="2:21" x14ac:dyDescent="0.25">
      <c r="J302" s="303"/>
    </row>
    <row r="303" spans="2:21" x14ac:dyDescent="0.25">
      <c r="J303" s="303"/>
    </row>
    <row r="304" spans="2:21" x14ac:dyDescent="0.25">
      <c r="J304" s="303"/>
    </row>
    <row r="305" spans="10:10" x14ac:dyDescent="0.25">
      <c r="J305" s="303"/>
    </row>
    <row r="306" spans="10:10" x14ac:dyDescent="0.25">
      <c r="J306" s="303"/>
    </row>
    <row r="307" spans="10:10" x14ac:dyDescent="0.25">
      <c r="J307" s="303"/>
    </row>
    <row r="308" spans="10:10" x14ac:dyDescent="0.25">
      <c r="J308" s="303"/>
    </row>
    <row r="309" spans="10:10" x14ac:dyDescent="0.25">
      <c r="J309" s="303"/>
    </row>
    <row r="310" spans="10:10" x14ac:dyDescent="0.25">
      <c r="J310" s="303"/>
    </row>
    <row r="311" spans="10:10" x14ac:dyDescent="0.25">
      <c r="J311" s="303"/>
    </row>
    <row r="312" spans="10:10" x14ac:dyDescent="0.25">
      <c r="J312" s="303"/>
    </row>
  </sheetData>
  <sortState ref="C291:J308">
    <sortCondition descending="1" ref="I291:I308"/>
  </sortState>
  <mergeCells count="21">
    <mergeCell ref="G245:H245"/>
    <mergeCell ref="G246:H246"/>
    <mergeCell ref="B2:K5"/>
    <mergeCell ref="C9:J9"/>
    <mergeCell ref="C6:K6"/>
    <mergeCell ref="C7:J7"/>
    <mergeCell ref="D284:H284"/>
    <mergeCell ref="B8:K8"/>
    <mergeCell ref="D255:H255"/>
    <mergeCell ref="C260:H260"/>
    <mergeCell ref="I260:J260"/>
    <mergeCell ref="D249:H249"/>
    <mergeCell ref="D251:H251"/>
    <mergeCell ref="C254:J254"/>
    <mergeCell ref="C253:H253"/>
    <mergeCell ref="I253:J253"/>
    <mergeCell ref="D244:H244"/>
    <mergeCell ref="D247:G247"/>
    <mergeCell ref="G248:H248"/>
    <mergeCell ref="C240:H240"/>
    <mergeCell ref="G243:H243"/>
  </mergeCells>
  <phoneticPr fontId="12" type="noConversion"/>
  <dataValidations disablePrompts="1" count="1">
    <dataValidation type="list" allowBlank="1" showInputMessage="1" showErrorMessage="1" sqref="E107:E108 E188 E191:E192 E194:E196 E199:E205 E207:E211 E213:E217 E219:E221 E223:E227">
      <formula1>"ml,m2,m3,gl,un,mes"</formula1>
    </dataValidation>
  </dataValidations>
  <printOptions horizontalCentered="1"/>
  <pageMargins left="0.25" right="0.25" top="0.75" bottom="0.75" header="0.3" footer="0.3"/>
  <pageSetup paperSize="9" scale="6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D3"/>
  <sheetViews>
    <sheetView workbookViewId="0">
      <selection activeCell="F13" sqref="F13"/>
    </sheetView>
  </sheetViews>
  <sheetFormatPr baseColWidth="10" defaultRowHeight="12.5" x14ac:dyDescent="0.25"/>
  <cols>
    <col min="1" max="1" width="5.08984375" bestFit="1" customWidth="1"/>
    <col min="2" max="2" width="13.08984375" customWidth="1"/>
    <col min="3" max="3" width="5" bestFit="1" customWidth="1"/>
    <col min="4" max="4" width="13" style="124" bestFit="1" customWidth="1"/>
    <col min="5" max="5" width="13" bestFit="1" customWidth="1"/>
  </cols>
  <sheetData>
    <row r="1" spans="1:4" x14ac:dyDescent="0.25">
      <c r="A1" t="s">
        <v>21</v>
      </c>
      <c r="B1" t="s">
        <v>22</v>
      </c>
      <c r="D1" s="124" t="s">
        <v>585</v>
      </c>
    </row>
    <row r="2" spans="1:4" x14ac:dyDescent="0.25">
      <c r="A2" t="s">
        <v>53</v>
      </c>
      <c r="B2" t="s">
        <v>54</v>
      </c>
      <c r="D2" s="282" t="s">
        <v>584</v>
      </c>
    </row>
    <row r="3" spans="1:4" x14ac:dyDescent="0.25">
      <c r="A3" t="s">
        <v>238</v>
      </c>
      <c r="B3" t="s">
        <v>239</v>
      </c>
      <c r="D3" s="282" t="s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P28"/>
  <sheetViews>
    <sheetView workbookViewId="0">
      <selection activeCell="B13" sqref="B13:C13"/>
    </sheetView>
  </sheetViews>
  <sheetFormatPr baseColWidth="10" defaultColWidth="11.453125" defaultRowHeight="12.5" x14ac:dyDescent="0.25"/>
  <cols>
    <col min="1" max="1" width="6.54296875" style="178" customWidth="1"/>
    <col min="2" max="2" width="9.08984375" style="178" customWidth="1"/>
    <col min="3" max="3" width="26.08984375" style="178" customWidth="1"/>
    <col min="4" max="4" width="22.08984375" style="178" customWidth="1"/>
    <col min="5" max="5" width="54" style="178" customWidth="1"/>
    <col min="6" max="16384" width="11.453125" style="178"/>
  </cols>
  <sheetData>
    <row r="2" spans="1:16" ht="13" thickBot="1" x14ac:dyDescent="0.3"/>
    <row r="3" spans="1:16" ht="14.5" thickBot="1" x14ac:dyDescent="0.3">
      <c r="A3" s="179"/>
      <c r="B3" s="344" t="s">
        <v>453</v>
      </c>
      <c r="C3" s="345"/>
      <c r="D3" s="345"/>
      <c r="E3" s="346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</row>
    <row r="4" spans="1:16" ht="13" thickBot="1" x14ac:dyDescent="0.3">
      <c r="A4" s="181"/>
      <c r="B4" s="347"/>
      <c r="C4" s="348"/>
      <c r="D4" s="182"/>
      <c r="E4" s="183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</row>
    <row r="5" spans="1:16" ht="13.5" thickBot="1" x14ac:dyDescent="0.35">
      <c r="A5" s="181"/>
      <c r="B5" s="342" t="s">
        <v>454</v>
      </c>
      <c r="C5" s="343"/>
      <c r="D5" s="185" t="s">
        <v>455</v>
      </c>
      <c r="E5" s="186" t="s">
        <v>456</v>
      </c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</row>
    <row r="6" spans="1:16" x14ac:dyDescent="0.25">
      <c r="A6" s="187"/>
      <c r="B6" s="188" t="s">
        <v>457</v>
      </c>
      <c r="C6" s="189" t="s">
        <v>458</v>
      </c>
      <c r="D6" s="190">
        <v>0.46</v>
      </c>
      <c r="E6" s="191" t="s">
        <v>459</v>
      </c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</row>
    <row r="7" spans="1:16" x14ac:dyDescent="0.25">
      <c r="A7" s="187"/>
      <c r="B7" s="193" t="s">
        <v>460</v>
      </c>
      <c r="C7" s="194" t="s">
        <v>461</v>
      </c>
      <c r="D7" s="195">
        <v>0.44</v>
      </c>
      <c r="E7" s="196" t="s">
        <v>462</v>
      </c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</row>
    <row r="8" spans="1:16" ht="13" thickBot="1" x14ac:dyDescent="0.3">
      <c r="A8" s="187"/>
      <c r="B8" s="201" t="s">
        <v>463</v>
      </c>
      <c r="C8" s="202" t="s">
        <v>464</v>
      </c>
      <c r="D8" s="209">
        <v>0.1</v>
      </c>
      <c r="E8" s="210" t="s">
        <v>459</v>
      </c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</row>
    <row r="10" spans="1:16" ht="13" thickBot="1" x14ac:dyDescent="0.3"/>
    <row r="11" spans="1:16" ht="13.5" thickBot="1" x14ac:dyDescent="0.3">
      <c r="B11" s="197" t="s">
        <v>465</v>
      </c>
      <c r="C11" s="338" t="s">
        <v>466</v>
      </c>
      <c r="D11" s="339"/>
      <c r="E11" s="340"/>
    </row>
    <row r="12" spans="1:16" ht="13" thickBot="1" x14ac:dyDescent="0.3">
      <c r="B12" s="341"/>
      <c r="C12" s="341"/>
      <c r="D12" s="182"/>
      <c r="E12" s="183"/>
    </row>
    <row r="13" spans="1:16" ht="13.5" thickBot="1" x14ac:dyDescent="0.35">
      <c r="B13" s="342" t="s">
        <v>467</v>
      </c>
      <c r="C13" s="343"/>
      <c r="D13" s="185" t="s">
        <v>468</v>
      </c>
      <c r="E13" s="186" t="s">
        <v>469</v>
      </c>
    </row>
    <row r="14" spans="1:16" x14ac:dyDescent="0.25">
      <c r="B14" s="217" t="s">
        <v>470</v>
      </c>
      <c r="C14" s="198" t="s">
        <v>478</v>
      </c>
      <c r="D14" s="199">
        <v>0.29441361219167844</v>
      </c>
      <c r="E14" s="200" t="s">
        <v>479</v>
      </c>
    </row>
    <row r="15" spans="1:16" x14ac:dyDescent="0.25">
      <c r="B15" s="217" t="s">
        <v>471</v>
      </c>
      <c r="C15" s="198" t="s">
        <v>76</v>
      </c>
      <c r="D15" s="199">
        <v>0.20163149821832704</v>
      </c>
      <c r="E15" s="200" t="s">
        <v>580</v>
      </c>
    </row>
    <row r="16" spans="1:16" ht="25" x14ac:dyDescent="0.25">
      <c r="B16" s="217" t="s">
        <v>472</v>
      </c>
      <c r="C16" s="198" t="s">
        <v>581</v>
      </c>
      <c r="D16" s="199">
        <v>0.17626907990562235</v>
      </c>
      <c r="E16" s="200" t="s">
        <v>582</v>
      </c>
    </row>
    <row r="17" spans="2:5" x14ac:dyDescent="0.25">
      <c r="B17" s="217" t="s">
        <v>475</v>
      </c>
      <c r="C17" s="198" t="s">
        <v>480</v>
      </c>
      <c r="D17" s="199">
        <v>0.14943173028015613</v>
      </c>
      <c r="E17" s="200" t="s">
        <v>481</v>
      </c>
    </row>
    <row r="18" spans="2:5" ht="25" x14ac:dyDescent="0.25">
      <c r="B18" s="217" t="s">
        <v>476</v>
      </c>
      <c r="C18" s="198" t="s">
        <v>473</v>
      </c>
      <c r="D18" s="199">
        <v>9.6780959089814877E-2</v>
      </c>
      <c r="E18" s="200" t="s">
        <v>474</v>
      </c>
    </row>
    <row r="19" spans="2:5" ht="25.5" thickBot="1" x14ac:dyDescent="0.3">
      <c r="B19" s="304" t="s">
        <v>477</v>
      </c>
      <c r="C19" s="296" t="s">
        <v>599</v>
      </c>
      <c r="D19" s="297">
        <v>8.1473120314401071E-2</v>
      </c>
      <c r="E19" s="298" t="s">
        <v>600</v>
      </c>
    </row>
    <row r="20" spans="2:5" x14ac:dyDescent="0.25">
      <c r="D20" s="203">
        <f>SUM(D14:D19)</f>
        <v>0.99999999999999978</v>
      </c>
    </row>
    <row r="21" spans="2:5" ht="13" thickBot="1" x14ac:dyDescent="0.3"/>
    <row r="22" spans="2:5" ht="13.5" thickBot="1" x14ac:dyDescent="0.3">
      <c r="B22" s="197" t="s">
        <v>482</v>
      </c>
      <c r="C22" s="338" t="s">
        <v>483</v>
      </c>
      <c r="D22" s="339"/>
      <c r="E22" s="340"/>
    </row>
    <row r="23" spans="2:5" ht="13" thickBot="1" x14ac:dyDescent="0.3">
      <c r="B23" s="341"/>
      <c r="C23" s="341"/>
      <c r="D23" s="183"/>
    </row>
    <row r="24" spans="2:5" ht="13.5" thickBot="1" x14ac:dyDescent="0.35">
      <c r="B24" s="342" t="s">
        <v>467</v>
      </c>
      <c r="C24" s="343"/>
      <c r="D24" s="185"/>
      <c r="E24" s="186" t="s">
        <v>469</v>
      </c>
    </row>
    <row r="25" spans="2:5" ht="25" x14ac:dyDescent="0.25">
      <c r="B25" s="204" t="s">
        <v>484</v>
      </c>
      <c r="C25" s="205" t="s">
        <v>485</v>
      </c>
      <c r="D25" s="206"/>
      <c r="E25" s="207" t="s">
        <v>486</v>
      </c>
    </row>
    <row r="26" spans="2:5" x14ac:dyDescent="0.25">
      <c r="B26" s="193" t="s">
        <v>460</v>
      </c>
      <c r="C26" s="194" t="s">
        <v>461</v>
      </c>
      <c r="D26" s="195"/>
      <c r="E26" s="208" t="s">
        <v>462</v>
      </c>
    </row>
    <row r="27" spans="2:5" x14ac:dyDescent="0.25">
      <c r="B27" s="193" t="s">
        <v>487</v>
      </c>
      <c r="C27" s="194" t="s">
        <v>488</v>
      </c>
      <c r="D27" s="195"/>
      <c r="E27" s="208" t="s">
        <v>489</v>
      </c>
    </row>
    <row r="28" spans="2:5" x14ac:dyDescent="0.25">
      <c r="B28" s="193" t="s">
        <v>490</v>
      </c>
      <c r="C28" s="194" t="s">
        <v>491</v>
      </c>
      <c r="D28" s="195"/>
      <c r="E28" s="208" t="s">
        <v>492</v>
      </c>
    </row>
  </sheetData>
  <sortState ref="B15:E18">
    <sortCondition descending="1" ref="D15:D18"/>
  </sortState>
  <mergeCells count="9">
    <mergeCell ref="C22:E22"/>
    <mergeCell ref="B23:C23"/>
    <mergeCell ref="B24:C24"/>
    <mergeCell ref="B3:E3"/>
    <mergeCell ref="B4:C4"/>
    <mergeCell ref="B5:C5"/>
    <mergeCell ref="C11:E11"/>
    <mergeCell ref="B12:C12"/>
    <mergeCell ref="B13:C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B2:K36"/>
  <sheetViews>
    <sheetView zoomScale="90" zoomScaleNormal="90" workbookViewId="0">
      <selection activeCell="C36" sqref="C36"/>
    </sheetView>
  </sheetViews>
  <sheetFormatPr baseColWidth="10" defaultColWidth="11.453125" defaultRowHeight="12.5" x14ac:dyDescent="0.25"/>
  <cols>
    <col min="1" max="1" width="11.453125" style="50"/>
    <col min="2" max="2" width="3.90625" style="50" customWidth="1"/>
    <col min="3" max="3" width="12.90625" style="50" bestFit="1" customWidth="1"/>
    <col min="4" max="4" width="35.08984375" style="50" customWidth="1"/>
    <col min="5" max="5" width="10.08984375" style="50" customWidth="1"/>
    <col min="6" max="6" width="12" style="50" customWidth="1"/>
    <col min="7" max="7" width="13.90625" style="50" customWidth="1"/>
    <col min="8" max="8" width="11.453125" style="50"/>
    <col min="9" max="9" width="13.54296875" style="50" customWidth="1"/>
    <col min="10" max="10" width="12.90625" style="50" customWidth="1"/>
    <col min="11" max="11" width="3.90625" style="50" customWidth="1"/>
    <col min="12" max="16384" width="11.453125" style="50"/>
  </cols>
  <sheetData>
    <row r="2" spans="2:11" ht="13" thickBot="1" x14ac:dyDescent="0.3"/>
    <row r="3" spans="2:11" ht="15" customHeight="1" thickBot="1" x14ac:dyDescent="0.3">
      <c r="B3" s="51"/>
      <c r="C3" s="52"/>
      <c r="D3" s="52"/>
      <c r="E3" s="52"/>
      <c r="F3" s="52"/>
      <c r="G3" s="52"/>
      <c r="H3" s="52"/>
      <c r="I3" s="52"/>
      <c r="J3" s="52"/>
      <c r="K3" s="53"/>
    </row>
    <row r="4" spans="2:11" ht="13.5" customHeight="1" thickBot="1" x14ac:dyDescent="0.3">
      <c r="B4" s="54"/>
      <c r="C4" s="55" t="s">
        <v>493</v>
      </c>
      <c r="D4" s="56"/>
      <c r="I4" s="349" t="s">
        <v>494</v>
      </c>
      <c r="J4" s="351"/>
      <c r="K4" s="57"/>
    </row>
    <row r="5" spans="2:11" ht="13" thickBot="1" x14ac:dyDescent="0.3">
      <c r="B5" s="54"/>
      <c r="C5" s="55" t="s">
        <v>495</v>
      </c>
      <c r="D5" s="56"/>
      <c r="I5" s="350"/>
      <c r="J5" s="352"/>
      <c r="K5" s="57"/>
    </row>
    <row r="6" spans="2:11" ht="13" thickBot="1" x14ac:dyDescent="0.3">
      <c r="B6" s="54"/>
      <c r="K6" s="57"/>
    </row>
    <row r="7" spans="2:11" s="64" customFormat="1" ht="24" customHeight="1" thickBot="1" x14ac:dyDescent="0.3">
      <c r="B7" s="58"/>
      <c r="C7" s="59" t="s">
        <v>496</v>
      </c>
      <c r="D7" s="60" t="s">
        <v>497</v>
      </c>
      <c r="E7" s="61" t="s">
        <v>498</v>
      </c>
      <c r="F7" s="60" t="s">
        <v>499</v>
      </c>
      <c r="G7" s="61" t="s">
        <v>500</v>
      </c>
      <c r="H7" s="60" t="s">
        <v>501</v>
      </c>
      <c r="I7" s="62" t="s">
        <v>502</v>
      </c>
      <c r="J7" s="62" t="s">
        <v>503</v>
      </c>
      <c r="K7" s="63"/>
    </row>
    <row r="8" spans="2:11" ht="13" thickBot="1" x14ac:dyDescent="0.3">
      <c r="B8" s="54"/>
      <c r="G8" s="65"/>
      <c r="K8" s="57"/>
    </row>
    <row r="9" spans="2:11" ht="13.5" thickBot="1" x14ac:dyDescent="0.35">
      <c r="B9" s="54"/>
      <c r="C9" s="66" t="s">
        <v>427</v>
      </c>
      <c r="D9" s="67" t="s">
        <v>504</v>
      </c>
      <c r="E9" s="68"/>
      <c r="F9" s="69" t="s">
        <v>505</v>
      </c>
      <c r="G9" s="69" t="s">
        <v>505</v>
      </c>
      <c r="H9" s="69" t="s">
        <v>506</v>
      </c>
      <c r="I9" s="70" t="s">
        <v>507</v>
      </c>
      <c r="J9" s="71"/>
      <c r="K9" s="57"/>
    </row>
    <row r="10" spans="2:11" ht="8.25" customHeight="1" thickBot="1" x14ac:dyDescent="0.3">
      <c r="B10" s="54"/>
      <c r="D10" s="72"/>
      <c r="K10" s="57"/>
    </row>
    <row r="11" spans="2:11" x14ac:dyDescent="0.25">
      <c r="B11" s="54"/>
      <c r="C11" s="73"/>
      <c r="D11" s="74"/>
      <c r="E11" s="75"/>
      <c r="F11" s="75"/>
      <c r="G11" s="75"/>
      <c r="H11" s="75"/>
      <c r="I11" s="76"/>
      <c r="K11" s="57"/>
    </row>
    <row r="12" spans="2:11" x14ac:dyDescent="0.25">
      <c r="B12" s="54"/>
      <c r="C12" s="77"/>
      <c r="D12" s="78"/>
      <c r="E12" s="79"/>
      <c r="F12" s="79"/>
      <c r="G12" s="79"/>
      <c r="H12" s="79"/>
      <c r="I12" s="80"/>
      <c r="K12" s="57"/>
    </row>
    <row r="13" spans="2:11" x14ac:dyDescent="0.25">
      <c r="B13" s="54"/>
      <c r="C13" s="77"/>
      <c r="D13" s="78"/>
      <c r="E13" s="79"/>
      <c r="F13" s="79"/>
      <c r="G13" s="79"/>
      <c r="H13" s="79"/>
      <c r="I13" s="80"/>
      <c r="K13" s="57"/>
    </row>
    <row r="14" spans="2:11" ht="13" thickBot="1" x14ac:dyDescent="0.3">
      <c r="B14" s="54"/>
      <c r="C14" s="81"/>
      <c r="D14" s="82"/>
      <c r="E14" s="83"/>
      <c r="F14" s="83"/>
      <c r="G14" s="83"/>
      <c r="H14" s="83"/>
      <c r="I14" s="84"/>
      <c r="K14" s="57"/>
    </row>
    <row r="15" spans="2:11" ht="13" thickBot="1" x14ac:dyDescent="0.3">
      <c r="B15" s="54"/>
      <c r="D15" s="72"/>
      <c r="G15" s="65"/>
      <c r="K15" s="57"/>
    </row>
    <row r="16" spans="2:11" ht="13.5" thickBot="1" x14ac:dyDescent="0.35">
      <c r="B16" s="54"/>
      <c r="C16" s="66" t="s">
        <v>430</v>
      </c>
      <c r="D16" s="85" t="s">
        <v>508</v>
      </c>
      <c r="E16" s="86"/>
      <c r="F16" s="69" t="s">
        <v>509</v>
      </c>
      <c r="G16" s="69" t="s">
        <v>510</v>
      </c>
      <c r="H16" s="69" t="s">
        <v>511</v>
      </c>
      <c r="I16" s="70" t="s">
        <v>507</v>
      </c>
      <c r="J16" s="87"/>
      <c r="K16" s="57"/>
    </row>
    <row r="17" spans="2:11" ht="8.25" customHeight="1" thickBot="1" x14ac:dyDescent="0.3">
      <c r="B17" s="54"/>
      <c r="K17" s="57"/>
    </row>
    <row r="18" spans="2:11" x14ac:dyDescent="0.25">
      <c r="B18" s="54"/>
      <c r="C18" s="73"/>
      <c r="D18" s="88"/>
      <c r="E18" s="88"/>
      <c r="F18" s="75"/>
      <c r="G18" s="75"/>
      <c r="H18" s="75"/>
      <c r="I18" s="76"/>
      <c r="K18" s="57"/>
    </row>
    <row r="19" spans="2:11" x14ac:dyDescent="0.25">
      <c r="B19" s="54"/>
      <c r="C19" s="77"/>
      <c r="D19" s="79"/>
      <c r="E19" s="79"/>
      <c r="F19" s="79"/>
      <c r="G19" s="79"/>
      <c r="H19" s="79"/>
      <c r="I19" s="80"/>
      <c r="K19" s="57"/>
    </row>
    <row r="20" spans="2:11" x14ac:dyDescent="0.25">
      <c r="B20" s="54"/>
      <c r="C20" s="77"/>
      <c r="D20" s="79"/>
      <c r="E20" s="79"/>
      <c r="F20" s="79"/>
      <c r="G20" s="79"/>
      <c r="H20" s="79"/>
      <c r="I20" s="80"/>
      <c r="K20" s="57"/>
    </row>
    <row r="21" spans="2:11" ht="13" thickBot="1" x14ac:dyDescent="0.3">
      <c r="B21" s="54"/>
      <c r="C21" s="81"/>
      <c r="D21" s="83"/>
      <c r="E21" s="83"/>
      <c r="F21" s="83"/>
      <c r="G21" s="83"/>
      <c r="H21" s="83"/>
      <c r="I21" s="84"/>
      <c r="K21" s="57"/>
    </row>
    <row r="22" spans="2:11" ht="13" thickBot="1" x14ac:dyDescent="0.3">
      <c r="B22" s="54"/>
      <c r="K22" s="57"/>
    </row>
    <row r="23" spans="2:11" ht="13.5" thickBot="1" x14ac:dyDescent="0.35">
      <c r="B23" s="54"/>
      <c r="C23" s="66" t="s">
        <v>434</v>
      </c>
      <c r="D23" s="85" t="s">
        <v>512</v>
      </c>
      <c r="E23" s="86"/>
      <c r="F23" s="69" t="s">
        <v>513</v>
      </c>
      <c r="G23" s="69" t="s">
        <v>514</v>
      </c>
      <c r="H23" s="69" t="s">
        <v>515</v>
      </c>
      <c r="I23" s="70" t="s">
        <v>507</v>
      </c>
      <c r="J23" s="87"/>
      <c r="K23" s="57"/>
    </row>
    <row r="24" spans="2:11" ht="8.25" customHeight="1" thickBot="1" x14ac:dyDescent="0.3">
      <c r="B24" s="54"/>
      <c r="K24" s="57"/>
    </row>
    <row r="25" spans="2:11" x14ac:dyDescent="0.25">
      <c r="B25" s="54"/>
      <c r="C25" s="73"/>
      <c r="D25" s="75"/>
      <c r="E25" s="75"/>
      <c r="F25" s="75"/>
      <c r="G25" s="75"/>
      <c r="H25" s="75"/>
      <c r="I25" s="76"/>
      <c r="K25" s="57"/>
    </row>
    <row r="26" spans="2:11" x14ac:dyDescent="0.25">
      <c r="B26" s="54"/>
      <c r="C26" s="77"/>
      <c r="D26" s="79"/>
      <c r="E26" s="79"/>
      <c r="F26" s="79"/>
      <c r="G26" s="79"/>
      <c r="H26" s="79"/>
      <c r="I26" s="80"/>
      <c r="K26" s="57"/>
    </row>
    <row r="27" spans="2:11" x14ac:dyDescent="0.25">
      <c r="B27" s="54"/>
      <c r="C27" s="77"/>
      <c r="D27" s="79"/>
      <c r="E27" s="79"/>
      <c r="F27" s="79"/>
      <c r="G27" s="79"/>
      <c r="H27" s="79"/>
      <c r="I27" s="80"/>
      <c r="K27" s="57"/>
    </row>
    <row r="28" spans="2:11" ht="13" thickBot="1" x14ac:dyDescent="0.3">
      <c r="B28" s="54"/>
      <c r="C28" s="81"/>
      <c r="D28" s="83"/>
      <c r="E28" s="83"/>
      <c r="F28" s="83"/>
      <c r="G28" s="83"/>
      <c r="H28" s="83"/>
      <c r="I28" s="84"/>
      <c r="K28" s="57"/>
    </row>
    <row r="29" spans="2:11" x14ac:dyDescent="0.25">
      <c r="B29" s="54"/>
      <c r="K29" s="57"/>
    </row>
    <row r="30" spans="2:11" ht="12.75" customHeight="1" thickBot="1" x14ac:dyDescent="0.3">
      <c r="B30" s="54"/>
      <c r="K30" s="57"/>
    </row>
    <row r="31" spans="2:11" ht="13" thickBot="1" x14ac:dyDescent="0.3">
      <c r="B31" s="54"/>
      <c r="H31" s="353" t="s">
        <v>426</v>
      </c>
      <c r="I31" s="354"/>
      <c r="J31" s="89"/>
      <c r="K31" s="57"/>
    </row>
    <row r="32" spans="2:11" ht="8.25" customHeight="1" thickBot="1" x14ac:dyDescent="0.3">
      <c r="B32" s="54"/>
      <c r="K32" s="57"/>
    </row>
    <row r="33" spans="2:11" ht="13" thickBot="1" x14ac:dyDescent="0.3">
      <c r="B33" s="54"/>
      <c r="H33" s="355" t="s">
        <v>516</v>
      </c>
      <c r="I33" s="356"/>
      <c r="J33" s="71"/>
      <c r="K33" s="57"/>
    </row>
    <row r="34" spans="2:11" ht="8.25" customHeight="1" thickBot="1" x14ac:dyDescent="0.3">
      <c r="B34" s="54"/>
      <c r="K34" s="57"/>
    </row>
    <row r="35" spans="2:11" ht="13" thickBot="1" x14ac:dyDescent="0.3">
      <c r="B35" s="54"/>
      <c r="H35" s="353" t="s">
        <v>446</v>
      </c>
      <c r="I35" s="354"/>
      <c r="J35" s="89"/>
      <c r="K35" s="57"/>
    </row>
    <row r="36" spans="2:11" ht="13" thickBot="1" x14ac:dyDescent="0.3">
      <c r="B36" s="90"/>
      <c r="C36" s="91"/>
      <c r="D36" s="91"/>
      <c r="E36" s="91"/>
      <c r="F36" s="91"/>
      <c r="G36" s="91"/>
      <c r="H36" s="91"/>
      <c r="I36" s="91"/>
      <c r="J36" s="91"/>
      <c r="K36" s="92"/>
    </row>
  </sheetData>
  <mergeCells count="5">
    <mergeCell ref="I4:I5"/>
    <mergeCell ref="J4:J5"/>
    <mergeCell ref="H31:I31"/>
    <mergeCell ref="H33:I33"/>
    <mergeCell ref="H35:I3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1:J19"/>
  <sheetViews>
    <sheetView view="pageBreakPreview" zoomScale="110" zoomScaleNormal="100" zoomScaleSheetLayoutView="110" workbookViewId="0">
      <selection activeCell="C2" sqref="C2:I2"/>
    </sheetView>
  </sheetViews>
  <sheetFormatPr baseColWidth="10" defaultColWidth="11.453125" defaultRowHeight="12.5" x14ac:dyDescent="0.25"/>
  <cols>
    <col min="1" max="2" width="3.90625" style="50" customWidth="1"/>
    <col min="3" max="3" width="5.90625" style="93" customWidth="1"/>
    <col min="4" max="4" width="17.453125" style="50" customWidth="1"/>
    <col min="5" max="7" width="11.453125" style="50"/>
    <col min="8" max="8" width="5.54296875" style="50" customWidth="1"/>
    <col min="9" max="9" width="13.54296875" style="50" customWidth="1"/>
    <col min="10" max="10" width="3.90625" style="50" customWidth="1"/>
    <col min="11" max="16384" width="11.453125" style="50"/>
  </cols>
  <sheetData>
    <row r="1" spans="2:10" ht="13" thickBot="1" x14ac:dyDescent="0.3">
      <c r="B1" s="65"/>
    </row>
    <row r="2" spans="2:10" s="95" customFormat="1" ht="20.25" customHeight="1" thickBot="1" x14ac:dyDescent="0.3">
      <c r="B2" s="94"/>
      <c r="C2" s="363" t="s">
        <v>517</v>
      </c>
      <c r="D2" s="364"/>
      <c r="E2" s="364"/>
      <c r="F2" s="364"/>
      <c r="G2" s="364"/>
      <c r="H2" s="364"/>
      <c r="I2" s="364"/>
      <c r="J2" s="54"/>
    </row>
    <row r="3" spans="2:10" ht="13" thickBot="1" x14ac:dyDescent="0.3">
      <c r="B3" s="54"/>
      <c r="C3" s="96"/>
      <c r="D3" s="52"/>
      <c r="E3" s="52"/>
      <c r="F3" s="52"/>
      <c r="G3" s="52"/>
      <c r="H3" s="52"/>
      <c r="I3" s="52"/>
      <c r="J3" s="57"/>
    </row>
    <row r="4" spans="2:10" ht="13.5" thickBot="1" x14ac:dyDescent="0.3">
      <c r="B4" s="54"/>
      <c r="C4" s="97" t="s">
        <v>427</v>
      </c>
      <c r="D4" s="357" t="s">
        <v>426</v>
      </c>
      <c r="E4" s="358"/>
      <c r="F4" s="358"/>
      <c r="G4" s="358"/>
      <c r="H4" s="359"/>
      <c r="I4" s="98">
        <v>1</v>
      </c>
      <c r="J4" s="57"/>
    </row>
    <row r="5" spans="2:10" ht="25.5" thickBot="1" x14ac:dyDescent="0.3">
      <c r="B5" s="54"/>
      <c r="C5" s="99" t="s">
        <v>518</v>
      </c>
      <c r="D5" s="100" t="s">
        <v>428</v>
      </c>
      <c r="E5" s="101" t="s">
        <v>429</v>
      </c>
      <c r="F5" s="102" t="s">
        <v>519</v>
      </c>
      <c r="G5" s="365"/>
      <c r="H5" s="366"/>
      <c r="I5" s="103" t="s">
        <v>520</v>
      </c>
      <c r="J5" s="57"/>
    </row>
    <row r="6" spans="2:10" ht="13.5" thickBot="1" x14ac:dyDescent="0.3">
      <c r="B6" s="54"/>
      <c r="C6" s="97" t="s">
        <v>430</v>
      </c>
      <c r="D6" s="357" t="s">
        <v>431</v>
      </c>
      <c r="E6" s="358"/>
      <c r="F6" s="358"/>
      <c r="G6" s="358"/>
      <c r="H6" s="359"/>
      <c r="I6" s="104" t="s">
        <v>521</v>
      </c>
      <c r="J6" s="57"/>
    </row>
    <row r="7" spans="2:10" ht="25" x14ac:dyDescent="0.25">
      <c r="B7" s="54"/>
      <c r="C7" s="99" t="s">
        <v>522</v>
      </c>
      <c r="D7" s="105" t="s">
        <v>432</v>
      </c>
      <c r="E7" s="101" t="s">
        <v>429</v>
      </c>
      <c r="F7" s="102" t="s">
        <v>523</v>
      </c>
      <c r="G7" s="365"/>
      <c r="H7" s="366"/>
      <c r="I7" s="103" t="s">
        <v>524</v>
      </c>
      <c r="J7" s="57"/>
    </row>
    <row r="8" spans="2:10" ht="13.5" thickBot="1" x14ac:dyDescent="0.3">
      <c r="B8" s="54"/>
      <c r="C8" s="99" t="s">
        <v>525</v>
      </c>
      <c r="D8" s="100" t="s">
        <v>433</v>
      </c>
      <c r="E8" s="106" t="s">
        <v>429</v>
      </c>
      <c r="F8" s="107" t="s">
        <v>526</v>
      </c>
      <c r="G8" s="360"/>
      <c r="H8" s="360"/>
      <c r="I8" s="103" t="s">
        <v>527</v>
      </c>
      <c r="J8" s="57"/>
    </row>
    <row r="9" spans="2:10" ht="13.5" thickBot="1" x14ac:dyDescent="0.3">
      <c r="B9" s="54"/>
      <c r="C9" s="97" t="s">
        <v>434</v>
      </c>
      <c r="D9" s="357" t="s">
        <v>435</v>
      </c>
      <c r="E9" s="358"/>
      <c r="F9" s="358"/>
      <c r="G9" s="358"/>
      <c r="H9" s="359"/>
      <c r="I9" s="104" t="s">
        <v>528</v>
      </c>
      <c r="J9" s="57"/>
    </row>
    <row r="10" spans="2:10" ht="25.5" thickBot="1" x14ac:dyDescent="0.3">
      <c r="B10" s="54"/>
      <c r="C10" s="99" t="s">
        <v>529</v>
      </c>
      <c r="D10" s="100" t="s">
        <v>436</v>
      </c>
      <c r="E10" s="106" t="s">
        <v>429</v>
      </c>
      <c r="F10" s="107" t="s">
        <v>530</v>
      </c>
      <c r="G10" s="360"/>
      <c r="H10" s="360"/>
      <c r="I10" s="103" t="s">
        <v>531</v>
      </c>
      <c r="J10" s="57"/>
    </row>
    <row r="11" spans="2:10" ht="13.5" thickBot="1" x14ac:dyDescent="0.3">
      <c r="B11" s="54"/>
      <c r="C11" s="97" t="s">
        <v>437</v>
      </c>
      <c r="D11" s="357" t="s">
        <v>438</v>
      </c>
      <c r="E11" s="358"/>
      <c r="F11" s="358"/>
      <c r="G11" s="358"/>
      <c r="H11" s="359"/>
      <c r="I11" s="104" t="s">
        <v>532</v>
      </c>
      <c r="J11" s="57"/>
    </row>
    <row r="12" spans="2:10" ht="13.5" thickBot="1" x14ac:dyDescent="0.3">
      <c r="B12" s="54"/>
      <c r="C12" s="106"/>
      <c r="D12" s="109"/>
      <c r="E12" s="108"/>
      <c r="F12" s="108"/>
      <c r="G12" s="108"/>
      <c r="H12" s="108"/>
      <c r="I12" s="110"/>
      <c r="J12" s="57"/>
    </row>
    <row r="13" spans="2:10" ht="21.75" customHeight="1" thickBot="1" x14ac:dyDescent="0.3">
      <c r="B13" s="54"/>
      <c r="C13" s="357" t="s">
        <v>439</v>
      </c>
      <c r="D13" s="361"/>
      <c r="E13" s="361"/>
      <c r="F13" s="361"/>
      <c r="G13" s="361"/>
      <c r="H13" s="362"/>
      <c r="I13" s="111" t="s">
        <v>533</v>
      </c>
      <c r="J13" s="57"/>
    </row>
    <row r="14" spans="2:10" ht="13" thickBot="1" x14ac:dyDescent="0.3">
      <c r="B14" s="90"/>
      <c r="C14" s="112"/>
      <c r="D14" s="91"/>
      <c r="E14" s="91"/>
      <c r="F14" s="91"/>
      <c r="G14" s="91"/>
      <c r="H14" s="91"/>
      <c r="I14" s="91"/>
      <c r="J14" s="92"/>
    </row>
    <row r="19" spans="3:9" ht="13" x14ac:dyDescent="0.25">
      <c r="C19" s="99"/>
      <c r="D19" s="100"/>
      <c r="E19" s="106"/>
      <c r="F19" s="107"/>
      <c r="G19" s="360"/>
      <c r="H19" s="360"/>
      <c r="I19" s="103"/>
    </row>
  </sheetData>
  <mergeCells count="11">
    <mergeCell ref="G8:H8"/>
    <mergeCell ref="C2:I2"/>
    <mergeCell ref="D4:H4"/>
    <mergeCell ref="G5:H5"/>
    <mergeCell ref="D6:H6"/>
    <mergeCell ref="G7:H7"/>
    <mergeCell ref="D9:H9"/>
    <mergeCell ref="G10:H10"/>
    <mergeCell ref="D11:H11"/>
    <mergeCell ref="C13:H13"/>
    <mergeCell ref="G19:H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B1:O45"/>
  <sheetViews>
    <sheetView topLeftCell="B16" workbookViewId="0">
      <selection activeCell="D37" sqref="D37"/>
    </sheetView>
  </sheetViews>
  <sheetFormatPr baseColWidth="10" defaultColWidth="11.453125" defaultRowHeight="12.5" x14ac:dyDescent="0.25"/>
  <cols>
    <col min="2" max="2" width="36.453125" bestFit="1" customWidth="1"/>
    <col min="3" max="3" width="9.08984375" bestFit="1" customWidth="1"/>
    <col min="4" max="4" width="9.08984375" style="8" customWidth="1"/>
    <col min="5" max="6" width="16.453125" bestFit="1" customWidth="1"/>
    <col min="8" max="8" width="14.08984375" bestFit="1" customWidth="1"/>
    <col min="9" max="9" width="6" customWidth="1"/>
    <col min="10" max="10" width="5" customWidth="1"/>
    <col min="11" max="11" width="33.08984375" bestFit="1" customWidth="1"/>
    <col min="12" max="12" width="3.90625" bestFit="1" customWidth="1"/>
    <col min="13" max="13" width="3.453125" bestFit="1" customWidth="1"/>
    <col min="14" max="14" width="12.6328125" bestFit="1" customWidth="1"/>
    <col min="15" max="15" width="14.36328125" bestFit="1" customWidth="1"/>
  </cols>
  <sheetData>
    <row r="1" spans="2:15" s="225" customFormat="1" x14ac:dyDescent="0.25">
      <c r="B1" s="225" t="s">
        <v>534</v>
      </c>
      <c r="D1" s="226"/>
    </row>
    <row r="2" spans="2:15" x14ac:dyDescent="0.25">
      <c r="B2" s="134" t="s">
        <v>535</v>
      </c>
      <c r="C2">
        <v>1756</v>
      </c>
      <c r="D2" s="8" t="s">
        <v>536</v>
      </c>
      <c r="E2" s="134">
        <v>57600</v>
      </c>
      <c r="F2" s="219">
        <f>C2*E2</f>
        <v>101145600</v>
      </c>
      <c r="H2" s="134"/>
      <c r="J2" s="8"/>
      <c r="K2" s="134"/>
      <c r="L2" s="219"/>
    </row>
    <row r="3" spans="2:15" x14ac:dyDescent="0.25">
      <c r="B3" s="134" t="s">
        <v>537</v>
      </c>
      <c r="C3">
        <v>29</v>
      </c>
      <c r="D3" s="8" t="s">
        <v>536</v>
      </c>
      <c r="E3" s="134">
        <v>74496</v>
      </c>
      <c r="F3" s="219">
        <f>C3*E3</f>
        <v>2160384</v>
      </c>
      <c r="H3" s="134"/>
      <c r="J3" s="8"/>
      <c r="K3" s="134"/>
      <c r="L3" s="219"/>
    </row>
    <row r="4" spans="2:15" x14ac:dyDescent="0.25">
      <c r="B4" s="134" t="s">
        <v>538</v>
      </c>
      <c r="C4">
        <v>632</v>
      </c>
      <c r="D4" s="8" t="s">
        <v>471</v>
      </c>
      <c r="E4" s="123">
        <v>29808</v>
      </c>
      <c r="F4" s="123">
        <f>C4*E4</f>
        <v>18838656</v>
      </c>
      <c r="H4" s="134" t="s">
        <v>539</v>
      </c>
      <c r="J4" s="8"/>
      <c r="K4" s="123"/>
      <c r="L4" s="123"/>
    </row>
    <row r="5" spans="2:15" x14ac:dyDescent="0.25">
      <c r="B5" s="134" t="s">
        <v>540</v>
      </c>
      <c r="C5">
        <v>1</v>
      </c>
      <c r="D5" s="8" t="s">
        <v>536</v>
      </c>
      <c r="E5" s="123">
        <v>149040</v>
      </c>
      <c r="F5" s="219">
        <f>C5*E5</f>
        <v>149040</v>
      </c>
      <c r="H5" s="134"/>
      <c r="J5" s="8"/>
      <c r="K5" s="123"/>
      <c r="L5" s="219"/>
    </row>
    <row r="6" spans="2:15" x14ac:dyDescent="0.25">
      <c r="B6" s="123"/>
      <c r="C6" s="123"/>
      <c r="D6" s="222"/>
      <c r="E6" s="28" t="s">
        <v>471</v>
      </c>
      <c r="F6" s="28" t="s">
        <v>451</v>
      </c>
      <c r="H6" s="123"/>
      <c r="I6" s="123"/>
      <c r="J6" s="222"/>
      <c r="K6" s="28"/>
      <c r="L6" s="28"/>
    </row>
    <row r="7" spans="2:15" x14ac:dyDescent="0.25">
      <c r="B7" s="134"/>
      <c r="C7" s="220"/>
      <c r="D7" s="223"/>
      <c r="E7" s="219">
        <f>F7/C4</f>
        <v>193502.65822784809</v>
      </c>
      <c r="F7" s="224">
        <f>SUM(F2:F5)</f>
        <v>122293680</v>
      </c>
      <c r="H7" s="134"/>
      <c r="I7" s="220"/>
      <c r="J7" s="223"/>
      <c r="K7" s="219"/>
      <c r="L7" s="219"/>
    </row>
    <row r="8" spans="2:15" x14ac:dyDescent="0.25">
      <c r="E8" s="221"/>
    </row>
    <row r="9" spans="2:15" s="225" customFormat="1" x14ac:dyDescent="0.25">
      <c r="B9" s="225" t="s">
        <v>541</v>
      </c>
      <c r="D9" s="226"/>
      <c r="E9" s="227"/>
      <c r="K9" s="225" t="s">
        <v>541</v>
      </c>
      <c r="M9" s="226"/>
      <c r="N9" s="227"/>
    </row>
    <row r="10" spans="2:15" x14ac:dyDescent="0.25">
      <c r="B10" t="s">
        <v>535</v>
      </c>
      <c r="C10">
        <v>142</v>
      </c>
      <c r="D10" s="8" t="s">
        <v>536</v>
      </c>
      <c r="E10" s="123">
        <v>39840</v>
      </c>
      <c r="F10" s="221">
        <f>C10*E10</f>
        <v>5657280</v>
      </c>
      <c r="K10" t="s">
        <v>535</v>
      </c>
      <c r="L10">
        <v>142</v>
      </c>
      <c r="M10" s="8" t="s">
        <v>536</v>
      </c>
      <c r="N10" s="123">
        <v>34113</v>
      </c>
      <c r="O10" s="221">
        <f>L10*N10</f>
        <v>4844046</v>
      </c>
    </row>
    <row r="11" spans="2:15" x14ac:dyDescent="0.25">
      <c r="B11" t="s">
        <v>538</v>
      </c>
      <c r="C11">
        <v>51</v>
      </c>
      <c r="D11" s="8" t="s">
        <v>471</v>
      </c>
      <c r="E11" s="123">
        <v>26912</v>
      </c>
      <c r="F11" s="221">
        <f>C11*E11</f>
        <v>1372512</v>
      </c>
      <c r="K11" t="s">
        <v>538</v>
      </c>
      <c r="L11">
        <v>51</v>
      </c>
      <c r="M11" s="8" t="s">
        <v>471</v>
      </c>
      <c r="N11" s="123">
        <v>23043.4</v>
      </c>
      <c r="O11" s="221">
        <f>L11*N11</f>
        <v>1175213.4000000001</v>
      </c>
    </row>
    <row r="12" spans="2:15" x14ac:dyDescent="0.25">
      <c r="B12" t="s">
        <v>540</v>
      </c>
      <c r="C12">
        <v>1</v>
      </c>
      <c r="D12" s="8" t="s">
        <v>536</v>
      </c>
      <c r="E12" s="123">
        <v>134144</v>
      </c>
      <c r="F12" s="221">
        <f>C12*E12</f>
        <v>134144</v>
      </c>
      <c r="K12" t="s">
        <v>540</v>
      </c>
      <c r="L12">
        <v>1</v>
      </c>
      <c r="M12" s="8" t="s">
        <v>536</v>
      </c>
      <c r="N12" s="123">
        <v>114860</v>
      </c>
      <c r="O12" s="221">
        <f>L12*N12</f>
        <v>114860</v>
      </c>
    </row>
    <row r="13" spans="2:15" x14ac:dyDescent="0.25">
      <c r="E13" s="28" t="s">
        <v>471</v>
      </c>
      <c r="F13" s="28" t="s">
        <v>451</v>
      </c>
      <c r="M13" s="8"/>
      <c r="N13" s="28" t="s">
        <v>471</v>
      </c>
      <c r="O13" s="28" t="s">
        <v>451</v>
      </c>
    </row>
    <row r="14" spans="2:15" x14ac:dyDescent="0.25">
      <c r="E14" s="219">
        <f>F14/C11</f>
        <v>140469.33333333334</v>
      </c>
      <c r="F14" s="224">
        <f>SUM(F10:F12)</f>
        <v>7163936</v>
      </c>
      <c r="M14" s="8"/>
      <c r="N14" s="219">
        <f>O14/L11</f>
        <v>120276.85098039216</v>
      </c>
      <c r="O14" s="224">
        <f>SUM(O10:O12)</f>
        <v>6134119.4000000004</v>
      </c>
    </row>
    <row r="16" spans="2:15" s="225" customFormat="1" x14ac:dyDescent="0.25">
      <c r="B16" s="225" t="s">
        <v>542</v>
      </c>
      <c r="D16" s="226"/>
    </row>
    <row r="17" spans="2:6" x14ac:dyDescent="0.25">
      <c r="B17" t="s">
        <v>542</v>
      </c>
      <c r="C17">
        <v>220</v>
      </c>
      <c r="D17" s="8" t="s">
        <v>471</v>
      </c>
      <c r="E17" s="123">
        <v>38169</v>
      </c>
      <c r="F17" s="221">
        <f>C17*E17</f>
        <v>8397180</v>
      </c>
    </row>
    <row r="18" spans="2:6" x14ac:dyDescent="0.25">
      <c r="B18" t="s">
        <v>543</v>
      </c>
      <c r="C18">
        <v>220</v>
      </c>
      <c r="D18" s="8" t="s">
        <v>471</v>
      </c>
      <c r="E18" s="123">
        <v>18640</v>
      </c>
      <c r="F18" s="221">
        <f>C18*E18</f>
        <v>4100800</v>
      </c>
    </row>
    <row r="19" spans="2:6" x14ac:dyDescent="0.25">
      <c r="B19" t="s">
        <v>544</v>
      </c>
      <c r="C19">
        <v>2</v>
      </c>
      <c r="D19" s="8" t="s">
        <v>536</v>
      </c>
      <c r="E19" s="123">
        <v>291600</v>
      </c>
      <c r="F19" s="221">
        <f>C19*E19</f>
        <v>583200</v>
      </c>
    </row>
    <row r="20" spans="2:6" x14ac:dyDescent="0.25">
      <c r="B20" t="s">
        <v>545</v>
      </c>
      <c r="C20">
        <v>131</v>
      </c>
      <c r="D20" s="8" t="s">
        <v>546</v>
      </c>
      <c r="E20" s="123">
        <v>2160</v>
      </c>
      <c r="F20" s="221">
        <f>C20*E20</f>
        <v>282960</v>
      </c>
    </row>
    <row r="21" spans="2:6" x14ac:dyDescent="0.25">
      <c r="B21" t="s">
        <v>547</v>
      </c>
      <c r="C21">
        <v>131</v>
      </c>
      <c r="D21" s="8" t="s">
        <v>546</v>
      </c>
      <c r="E21" s="123">
        <v>2496</v>
      </c>
      <c r="F21" s="221">
        <f>C21*E21</f>
        <v>326976</v>
      </c>
    </row>
    <row r="22" spans="2:6" x14ac:dyDescent="0.25">
      <c r="E22" s="28" t="s">
        <v>471</v>
      </c>
      <c r="F22" s="28" t="s">
        <v>451</v>
      </c>
    </row>
    <row r="23" spans="2:6" x14ac:dyDescent="0.25">
      <c r="E23" s="219">
        <f>F23/C17</f>
        <v>62232.345454545452</v>
      </c>
      <c r="F23" s="224">
        <f>SUM(F17:F21)</f>
        <v>13691116</v>
      </c>
    </row>
    <row r="25" spans="2:6" s="225" customFormat="1" x14ac:dyDescent="0.25">
      <c r="B25" s="225" t="s">
        <v>548</v>
      </c>
      <c r="D25" s="226"/>
    </row>
    <row r="26" spans="2:6" x14ac:dyDescent="0.25">
      <c r="B26" t="s">
        <v>549</v>
      </c>
      <c r="C26">
        <v>9</v>
      </c>
      <c r="D26" s="8" t="s">
        <v>536</v>
      </c>
      <c r="E26" s="123">
        <v>45904</v>
      </c>
      <c r="F26" s="221">
        <f>C26*E26</f>
        <v>413136</v>
      </c>
    </row>
    <row r="27" spans="2:6" x14ac:dyDescent="0.25">
      <c r="B27" t="s">
        <v>538</v>
      </c>
      <c r="C27">
        <v>10</v>
      </c>
      <c r="D27" s="8" t="s">
        <v>546</v>
      </c>
      <c r="E27" s="123">
        <v>35888</v>
      </c>
      <c r="F27" s="221">
        <f>C27*E27</f>
        <v>358880</v>
      </c>
    </row>
    <row r="28" spans="2:6" x14ac:dyDescent="0.25">
      <c r="E28" s="28" t="s">
        <v>471</v>
      </c>
      <c r="F28" s="28" t="s">
        <v>451</v>
      </c>
    </row>
    <row r="29" spans="2:6" x14ac:dyDescent="0.25">
      <c r="E29" s="219">
        <f>F29/C27</f>
        <v>77201.600000000006</v>
      </c>
      <c r="F29" s="224">
        <f>SUM(F26:F27)</f>
        <v>772016</v>
      </c>
    </row>
    <row r="31" spans="2:6" s="225" customFormat="1" x14ac:dyDescent="0.25">
      <c r="B31" s="225" t="s">
        <v>550</v>
      </c>
      <c r="D31" s="226"/>
    </row>
    <row r="32" spans="2:6" x14ac:dyDescent="0.25">
      <c r="B32" t="s">
        <v>542</v>
      </c>
      <c r="C32">
        <v>28</v>
      </c>
      <c r="D32" s="8" t="s">
        <v>471</v>
      </c>
      <c r="E32" s="123">
        <v>38169</v>
      </c>
      <c r="F32" s="221">
        <f>C32*E32</f>
        <v>1068732</v>
      </c>
    </row>
    <row r="33" spans="2:6" x14ac:dyDescent="0.25">
      <c r="B33" t="s">
        <v>543</v>
      </c>
      <c r="C33">
        <v>28</v>
      </c>
      <c r="D33" s="8" t="s">
        <v>471</v>
      </c>
      <c r="E33" s="123">
        <v>18640</v>
      </c>
      <c r="F33" s="221">
        <f>C33*E33</f>
        <v>521920</v>
      </c>
    </row>
    <row r="34" spans="2:6" x14ac:dyDescent="0.25">
      <c r="B34" t="s">
        <v>544</v>
      </c>
      <c r="C34">
        <v>1</v>
      </c>
      <c r="D34" s="8" t="s">
        <v>536</v>
      </c>
      <c r="E34" s="123">
        <v>291600</v>
      </c>
      <c r="F34" s="221">
        <f>C34*E34</f>
        <v>291600</v>
      </c>
    </row>
    <row r="35" spans="2:6" x14ac:dyDescent="0.25">
      <c r="B35" t="s">
        <v>549</v>
      </c>
      <c r="C35">
        <v>26</v>
      </c>
      <c r="D35" s="8" t="s">
        <v>536</v>
      </c>
      <c r="E35" s="123">
        <v>45904</v>
      </c>
      <c r="F35" s="221">
        <f>C35*E35</f>
        <v>1193504</v>
      </c>
    </row>
    <row r="36" spans="2:6" x14ac:dyDescent="0.25">
      <c r="B36" t="s">
        <v>538</v>
      </c>
      <c r="C36">
        <v>32</v>
      </c>
      <c r="D36" s="8" t="s">
        <v>546</v>
      </c>
      <c r="E36" s="123">
        <v>35888</v>
      </c>
      <c r="F36" s="221">
        <f>C36*E36</f>
        <v>1148416</v>
      </c>
    </row>
    <row r="37" spans="2:6" x14ac:dyDescent="0.25">
      <c r="E37" s="28" t="s">
        <v>471</v>
      </c>
      <c r="F37" s="28" t="s">
        <v>451</v>
      </c>
    </row>
    <row r="38" spans="2:6" x14ac:dyDescent="0.25">
      <c r="E38" s="219">
        <f>F38/C33</f>
        <v>53039.428571428572</v>
      </c>
      <c r="F38" s="224">
        <f>SUM(F34:F35)</f>
        <v>1485104</v>
      </c>
    </row>
    <row r="40" spans="2:6" s="225" customFormat="1" x14ac:dyDescent="0.25">
      <c r="B40" s="225" t="s">
        <v>551</v>
      </c>
      <c r="D40" s="226"/>
    </row>
    <row r="41" spans="2:6" x14ac:dyDescent="0.25">
      <c r="B41" t="s">
        <v>552</v>
      </c>
      <c r="C41">
        <v>3</v>
      </c>
      <c r="D41" s="8" t="s">
        <v>536</v>
      </c>
      <c r="E41">
        <v>66242.7</v>
      </c>
      <c r="F41" s="221">
        <f>C41*E41</f>
        <v>198728.09999999998</v>
      </c>
    </row>
    <row r="42" spans="2:6" x14ac:dyDescent="0.25">
      <c r="B42" t="s">
        <v>551</v>
      </c>
      <c r="C42">
        <v>6</v>
      </c>
      <c r="D42" s="8" t="s">
        <v>536</v>
      </c>
      <c r="E42">
        <v>69687</v>
      </c>
      <c r="F42" s="221">
        <f>C42*E42</f>
        <v>418122</v>
      </c>
    </row>
    <row r="43" spans="2:6" x14ac:dyDescent="0.25">
      <c r="F43" s="221"/>
    </row>
    <row r="44" spans="2:6" x14ac:dyDescent="0.25">
      <c r="E44" s="28"/>
      <c r="F44" s="28" t="s">
        <v>451</v>
      </c>
    </row>
    <row r="45" spans="2:6" x14ac:dyDescent="0.25">
      <c r="E45" s="219"/>
      <c r="F45" s="224">
        <f>SUM(F41:F42)</f>
        <v>616850.1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1B7C6DACABF394CAAC7394F7F62728C" ma:contentTypeVersion="17" ma:contentTypeDescription="Crear nuevo documento." ma:contentTypeScope="" ma:versionID="c48016ac9a09892928be900b5e42d122">
  <xsd:schema xmlns:xsd="http://www.w3.org/2001/XMLSchema" xmlns:xs="http://www.w3.org/2001/XMLSchema" xmlns:p="http://schemas.microsoft.com/office/2006/metadata/properties" xmlns:ns2="03fd7087-3ff3-4ec4-9d52-81e9ee6040fc" xmlns:ns3="f894b84b-39ca-4973-a6a1-c5dd66fd8965" targetNamespace="http://schemas.microsoft.com/office/2006/metadata/properties" ma:root="true" ma:fieldsID="3c47ca1fc054ad760101e19611f0adcc" ns2:_="" ns3:_="">
    <xsd:import namespace="03fd7087-3ff3-4ec4-9d52-81e9ee6040fc"/>
    <xsd:import namespace="f894b84b-39ca-4973-a6a1-c5dd66fd89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d7087-3ff3-4ec4-9d52-81e9ee604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486a6d29-835b-4506-bbb9-b60d0bc970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4b84b-39ca-4973-a6a1-c5dd66fd89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faadb7-2dad-43e5-8fcf-6b25c93c1635}" ma:internalName="TaxCatchAll" ma:showField="CatchAllData" ma:web="f894b84b-39ca-4973-a6a1-c5dd66fd89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894b84b-39ca-4973-a6a1-c5dd66fd8965">
      <UserInfo>
        <DisplayName/>
        <AccountId xsi:nil="true"/>
        <AccountType/>
      </UserInfo>
    </SharedWithUsers>
    <TaxCatchAll xmlns="f894b84b-39ca-4973-a6a1-c5dd66fd8965" xsi:nil="true"/>
    <lcf76f155ced4ddcb4097134ff3c332f xmlns="03fd7087-3ff3-4ec4-9d52-81e9ee6040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58EE94-C78B-444B-A65F-717E8BAB9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fd7087-3ff3-4ec4-9d52-81e9ee6040fc"/>
    <ds:schemaRef ds:uri="f894b84b-39ca-4973-a6a1-c5dd66fd89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E94F58-1EA0-4BD3-BB70-2262966B6D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7E3D28-1248-498A-BCD4-2C7F3DD2589A}">
  <ds:schemaRefs>
    <ds:schemaRef ds:uri="http://www.w3.org/XML/1998/namespace"/>
    <ds:schemaRef ds:uri="f894b84b-39ca-4973-a6a1-c5dd66fd8965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03fd7087-3ff3-4ec4-9d52-81e9ee6040f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CYP</vt:lpstr>
      <vt:lpstr>Notas Guadas</vt:lpstr>
      <vt:lpstr>MP</vt:lpstr>
      <vt:lpstr>ANALISIS DE PRECIOS</vt:lpstr>
      <vt:lpstr>CR</vt:lpstr>
      <vt:lpstr>Hoja2</vt:lpstr>
      <vt:lpstr>CR!Área_de_impresión</vt:lpstr>
      <vt:lpstr>CYP!Área_de_impresión</vt:lpstr>
      <vt:lpstr>DOLAR</vt:lpstr>
      <vt:lpstr>CYP!Títulos_a_imprimir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Matias Forcinito</dc:creator>
  <cp:keywords/>
  <dc:description/>
  <cp:lastModifiedBy>Santiago Agustin Lorenzo</cp:lastModifiedBy>
  <cp:revision/>
  <cp:lastPrinted>2026-09-22T18:19:33Z</cp:lastPrinted>
  <dcterms:created xsi:type="dcterms:W3CDTF">2016-08-05T20:58:01Z</dcterms:created>
  <dcterms:modified xsi:type="dcterms:W3CDTF">2026-09-23T12:27:43Z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0x01010051B7C6DACABF394CAAC7394F7F62728C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